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lain Gaspard\Documents\A.L.M\Internet\"/>
    </mc:Choice>
  </mc:AlternateContent>
  <xr:revisionPtr revIDLastSave="0" documentId="13_ncr:1_{55E65B80-2A2B-46D6-85CE-E26777566C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" sheetId="2" r:id="rId1"/>
    <sheet name="Calcul OLD" sheetId="1" state="hidden" r:id="rId2"/>
  </sheets>
  <definedNames>
    <definedName name="_xlnm.Print_Area" localSheetId="0">Calcul!$A$1:$G$25</definedName>
    <definedName name="_xlnm.Print_Area" localSheetId="1">'Calcul OLD'!$A$1:$G$25</definedName>
  </definedNames>
  <calcPr calcId="191029"/>
</workbook>
</file>

<file path=xl/calcChain.xml><?xml version="1.0" encoding="utf-8"?>
<calcChain xmlns="http://schemas.openxmlformats.org/spreadsheetml/2006/main">
  <c r="A4" i="2" l="1"/>
  <c r="C4" i="2"/>
  <c r="AR26" i="2"/>
  <c r="AQ26" i="2"/>
  <c r="AR25" i="2"/>
  <c r="AQ25" i="2"/>
  <c r="AB32" i="2"/>
  <c r="AB30" i="2"/>
  <c r="B12" i="2"/>
  <c r="AR24" i="2"/>
  <c r="AQ24" i="2"/>
  <c r="B2" i="2"/>
  <c r="AR23" i="2"/>
  <c r="AQ23" i="2"/>
  <c r="AR22" i="2"/>
  <c r="AQ22" i="2"/>
  <c r="AQ21" i="2" l="1"/>
  <c r="AR21" i="2"/>
  <c r="F6" i="2"/>
  <c r="AR20" i="2"/>
  <c r="AQ20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R19" i="2"/>
  <c r="AQ19" i="2"/>
  <c r="AS8" i="2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4" i="1"/>
  <c r="F2" i="1" s="1"/>
  <c r="D12" i="2"/>
  <c r="F9" i="2" s="1"/>
  <c r="F8" i="2"/>
  <c r="B2" i="1"/>
  <c r="AA5" i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F8" i="1"/>
  <c r="B12" i="1"/>
  <c r="D12" i="1"/>
  <c r="E2" i="1" s="1"/>
  <c r="AB18" i="1"/>
  <c r="AB20" i="1"/>
  <c r="F9" i="1"/>
  <c r="F4" i="1"/>
  <c r="F6" i="1"/>
  <c r="AC19" i="1" l="1"/>
  <c r="F12" i="1"/>
  <c r="F14" i="1"/>
  <c r="F16" i="1"/>
  <c r="F10" i="1"/>
  <c r="E12" i="1"/>
  <c r="G12" i="1"/>
  <c r="E2" i="2"/>
  <c r="G12" i="2"/>
  <c r="G16" i="2" s="1"/>
  <c r="F4" i="2"/>
  <c r="F12" i="2" s="1"/>
  <c r="F16" i="2" s="1"/>
  <c r="F2" i="2"/>
  <c r="E12" i="2" s="1"/>
  <c r="G10" i="1" l="1"/>
  <c r="G16" i="1"/>
  <c r="G14" i="1"/>
  <c r="A8" i="1"/>
  <c r="E15" i="1"/>
  <c r="E16" i="1"/>
  <c r="E13" i="1"/>
  <c r="E14" i="1"/>
  <c r="E10" i="1"/>
  <c r="G14" i="2"/>
  <c r="G10" i="2"/>
  <c r="A8" i="2"/>
  <c r="F14" i="2"/>
  <c r="F10" i="2"/>
  <c r="E16" i="2"/>
  <c r="E14" i="2"/>
  <c r="E13" i="2"/>
  <c r="E15" i="2"/>
  <c r="E10" i="2"/>
</calcChain>
</file>

<file path=xl/sharedStrings.xml><?xml version="1.0" encoding="utf-8"?>
<sst xmlns="http://schemas.openxmlformats.org/spreadsheetml/2006/main" count="83" uniqueCount="46">
  <si>
    <t>1) Variation du Mois de</t>
  </si>
  <si>
    <t>Mois</t>
  </si>
  <si>
    <t>2) Année</t>
  </si>
  <si>
    <t>Aug Bail Proposée</t>
  </si>
  <si>
    <r>
      <t xml:space="preserve">Aug </t>
    </r>
    <r>
      <rPr>
        <b/>
        <sz val="10"/>
        <color indexed="10"/>
        <rFont val="Arial"/>
        <family val="2"/>
      </rPr>
      <t>An</t>
    </r>
    <r>
      <rPr>
        <b/>
        <sz val="10"/>
        <color indexed="12"/>
        <rFont val="Arial"/>
        <family val="2"/>
      </rPr>
      <t xml:space="preserve"> légale</t>
    </r>
  </si>
  <si>
    <t>Aug * 3 légale</t>
  </si>
  <si>
    <t>Tribunal</t>
  </si>
  <si>
    <t>% 2008</t>
  </si>
  <si>
    <t>% 2009</t>
  </si>
  <si>
    <t>%2010</t>
  </si>
  <si>
    <t>%2011</t>
  </si>
  <si>
    <t>%2012</t>
  </si>
  <si>
    <t>Janvier</t>
  </si>
  <si>
    <t>Aug * 5 légale</t>
  </si>
  <si>
    <t>Février</t>
  </si>
  <si>
    <t>Mars</t>
  </si>
  <si>
    <t>Avril</t>
  </si>
  <si>
    <t>Mai</t>
  </si>
  <si>
    <t>Juin</t>
  </si>
  <si>
    <t>3) Charges</t>
  </si>
  <si>
    <t>Juillet</t>
  </si>
  <si>
    <r>
      <t xml:space="preserve">4) Loyer </t>
    </r>
    <r>
      <rPr>
        <b/>
        <i/>
        <sz val="10"/>
        <color indexed="10"/>
        <rFont val="Arial"/>
        <family val="2"/>
      </rPr>
      <t>Annuel</t>
    </r>
    <r>
      <rPr>
        <b/>
        <i/>
        <sz val="10"/>
        <rFont val="Arial"/>
        <family val="2"/>
      </rPr>
      <t xml:space="preserve"> ancien</t>
    </r>
  </si>
  <si>
    <r>
      <t xml:space="preserve">5) Nouveau Loyer </t>
    </r>
    <r>
      <rPr>
        <b/>
        <i/>
        <sz val="10"/>
        <color indexed="10"/>
        <rFont val="Arial"/>
        <family val="2"/>
      </rPr>
      <t>Annuel</t>
    </r>
  </si>
  <si>
    <t>Août</t>
  </si>
  <si>
    <t>Septembre</t>
  </si>
  <si>
    <r>
      <t xml:space="preserve">Loyer </t>
    </r>
    <r>
      <rPr>
        <b/>
        <i/>
        <sz val="10"/>
        <color indexed="12"/>
        <rFont val="Arial"/>
        <family val="2"/>
      </rPr>
      <t>Trimestriel</t>
    </r>
    <r>
      <rPr>
        <b/>
        <i/>
        <sz val="10"/>
        <rFont val="Arial"/>
        <family val="2"/>
      </rPr>
      <t xml:space="preserve"> ancien</t>
    </r>
  </si>
  <si>
    <r>
      <t xml:space="preserve">Nouveau Loyer </t>
    </r>
    <r>
      <rPr>
        <b/>
        <i/>
        <sz val="10"/>
        <color indexed="12"/>
        <rFont val="Arial"/>
        <family val="2"/>
      </rPr>
      <t>Trimestriel</t>
    </r>
  </si>
  <si>
    <t>Octobre</t>
  </si>
  <si>
    <t>Novembre</t>
  </si>
  <si>
    <t>Loyer Mensuel ancien</t>
  </si>
  <si>
    <t>Nouveau Loyer mensuel</t>
  </si>
  <si>
    <t>Décembre</t>
  </si>
  <si>
    <t>Max Trib</t>
  </si>
  <si>
    <t>1) - Saisir dans la case colorée en mauve sous "Variation du Mois de" (de 1 à 12) pour le mois.</t>
  </si>
  <si>
    <t>Moy</t>
  </si>
  <si>
    <t>2) - Saisir dans la case colorée en orange sous "Année", 9 pour l'année 2009 ou 10 pour l'année 2010.</t>
  </si>
  <si>
    <t>Mini Trib</t>
  </si>
  <si>
    <t>3) - Saisir dans la case colorée en vert le montant des charges annuelles (si vous le connaissez...,sinon laissez vide)</t>
  </si>
  <si>
    <r>
      <t xml:space="preserve">4) - Saisir dans les parties colorées en jaune l'ancien loyer (soit </t>
    </r>
    <r>
      <rPr>
        <b/>
        <sz val="10"/>
        <color indexed="10"/>
        <rFont val="Arial"/>
        <family val="2"/>
      </rPr>
      <t>annuel, soit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trimestrie</t>
    </r>
    <r>
      <rPr>
        <b/>
        <sz val="10"/>
        <rFont val="Arial"/>
        <family val="2"/>
      </rPr>
      <t xml:space="preserve">l, soit mensuel).  </t>
    </r>
    <r>
      <rPr>
        <sz val="10"/>
        <rFont val="Arial"/>
        <family val="2"/>
      </rPr>
      <t xml:space="preserve">               </t>
    </r>
  </si>
  <si>
    <r>
      <t xml:space="preserve">5) - Saisir dans les parties colorées en bleu le nouveau loyer (soit </t>
    </r>
    <r>
      <rPr>
        <b/>
        <sz val="10"/>
        <color indexed="10"/>
        <rFont val="Arial"/>
        <family val="2"/>
      </rPr>
      <t>annuel, soit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trimestriel,</t>
    </r>
    <r>
      <rPr>
        <b/>
        <sz val="10"/>
        <rFont val="Arial"/>
        <family val="2"/>
      </rPr>
      <t xml:space="preserve"> soit mensuel).</t>
    </r>
  </si>
  <si>
    <t>% 2005</t>
  </si>
  <si>
    <r>
      <t>Si le</t>
    </r>
    <r>
      <rPr>
        <b/>
        <sz val="12"/>
        <color indexed="12"/>
        <rFont val="Arial"/>
        <family val="2"/>
      </rPr>
      <t xml:space="preserve"> nouveau loyer proposé est supérieur à</t>
    </r>
    <r>
      <rPr>
        <b/>
        <sz val="12"/>
        <rFont val="Arial"/>
        <family val="2"/>
      </rPr>
      <t xml:space="preserve"> l'Aug. Annuelle Légale ou au Renouvellement du Bail Légal ou à un Nouveau Bail Légal,</t>
    </r>
  </si>
  <si>
    <r>
      <t xml:space="preserve">la case prendra la couleur </t>
    </r>
    <r>
      <rPr>
        <b/>
        <sz val="14"/>
        <color indexed="45"/>
        <rFont val="Arial"/>
        <family val="2"/>
      </rPr>
      <t>corre</t>
    </r>
    <r>
      <rPr>
        <b/>
        <sz val="14"/>
        <color indexed="14"/>
        <rFont val="Arial"/>
        <family val="2"/>
      </rPr>
      <t>spon</t>
    </r>
    <r>
      <rPr>
        <b/>
        <sz val="14"/>
        <color indexed="10"/>
        <rFont val="Arial"/>
        <family val="2"/>
      </rPr>
      <t>dante</t>
    </r>
    <r>
      <rPr>
        <b/>
        <sz val="12"/>
        <color indexed="12"/>
        <rFont val="Arial"/>
        <family val="2"/>
      </rPr>
      <t>.</t>
    </r>
  </si>
  <si>
    <t>Les Cases "Augmentation Trimestrielle ou Mensuelle" changeront de couleur avec la mension "ILLEGAL(E)"</t>
  </si>
  <si>
    <t>Max</t>
  </si>
  <si>
    <t>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</si>
</sst>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2000"/>
    <numFmt numFmtId="165" formatCode="0.0000%"/>
    <numFmt numFmtId="166" formatCode="#,##0.00&quot; €&quot;"/>
    <numFmt numFmtId="167" formatCode="mmm"/>
  </numFmts>
  <fonts count="33" x14ac:knownFonts="1"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8"/>
      <color indexed="12"/>
      <name val="Arial"/>
      <family val="2"/>
    </font>
    <font>
      <b/>
      <sz val="18"/>
      <name val="Arial"/>
      <family val="2"/>
    </font>
    <font>
      <b/>
      <sz val="13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45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Book Antiqua"/>
      <family val="1"/>
    </font>
    <font>
      <i/>
      <sz val="12"/>
      <color theme="0"/>
      <name val="Arial"/>
      <family val="2"/>
    </font>
    <font>
      <b/>
      <i/>
      <sz val="12"/>
      <color theme="0"/>
      <name val="Book Antiqua"/>
      <family val="1"/>
    </font>
    <font>
      <sz val="10"/>
      <color theme="0"/>
      <name val="Cambria"/>
      <family val="1"/>
    </font>
    <font>
      <sz val="12"/>
      <color theme="0"/>
      <name val="Cambria"/>
      <family val="1"/>
    </font>
    <font>
      <b/>
      <sz val="14"/>
      <color theme="0"/>
      <name val="Cambria"/>
      <family val="1"/>
    </font>
    <font>
      <b/>
      <sz val="12"/>
      <color theme="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52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14"/>
        <bgColor indexed="33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5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6" fillId="0" borderId="0" xfId="0" applyFont="1" applyProtection="1">
      <protection hidden="1"/>
    </xf>
    <xf numFmtId="10" fontId="3" fillId="0" borderId="4" xfId="0" applyNumberFormat="1" applyFont="1" applyBorder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166" fontId="0" fillId="0" borderId="0" xfId="0" applyNumberFormat="1" applyProtection="1">
      <protection hidden="1"/>
    </xf>
    <xf numFmtId="0" fontId="0" fillId="0" borderId="8" xfId="0" applyBorder="1" applyProtection="1">
      <protection hidden="1"/>
    </xf>
    <xf numFmtId="0" fontId="6" fillId="0" borderId="9" xfId="0" applyFont="1" applyBorder="1" applyProtection="1">
      <protection hidden="1"/>
    </xf>
    <xf numFmtId="0" fontId="0" fillId="0" borderId="10" xfId="0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6" fontId="15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166" fontId="15" fillId="4" borderId="13" xfId="0" applyNumberFormat="1" applyFont="1" applyFill="1" applyBorder="1" applyAlignment="1" applyProtection="1">
      <alignment horizontal="center" vertical="center"/>
      <protection locked="0" hidden="1"/>
    </xf>
    <xf numFmtId="166" fontId="15" fillId="5" borderId="13" xfId="0" applyNumberFormat="1" applyFont="1" applyFill="1" applyBorder="1" applyAlignment="1" applyProtection="1">
      <alignment horizontal="center" vertical="center"/>
      <protection locked="0" hidden="1"/>
    </xf>
    <xf numFmtId="166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6" borderId="1" xfId="0" applyFill="1" applyBorder="1" applyProtection="1">
      <protection hidden="1"/>
    </xf>
    <xf numFmtId="0" fontId="0" fillId="7" borderId="1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166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4" fillId="0" borderId="15" xfId="0" applyFont="1" applyBorder="1" applyProtection="1">
      <protection hidden="1"/>
    </xf>
    <xf numFmtId="0" fontId="24" fillId="0" borderId="16" xfId="0" applyFont="1" applyBorder="1" applyProtection="1">
      <protection hidden="1"/>
    </xf>
    <xf numFmtId="0" fontId="24" fillId="0" borderId="17" xfId="0" applyFont="1" applyBorder="1" applyProtection="1">
      <protection hidden="1"/>
    </xf>
    <xf numFmtId="0" fontId="24" fillId="0" borderId="18" xfId="0" applyFont="1" applyBorder="1" applyProtection="1">
      <protection hidden="1"/>
    </xf>
    <xf numFmtId="0" fontId="24" fillId="0" borderId="0" xfId="0" applyFont="1" applyProtection="1">
      <protection hidden="1"/>
    </xf>
    <xf numFmtId="0" fontId="24" fillId="0" borderId="19" xfId="0" applyFont="1" applyBorder="1" applyProtection="1">
      <protection hidden="1"/>
    </xf>
    <xf numFmtId="0" fontId="25" fillId="0" borderId="18" xfId="0" applyFont="1" applyBorder="1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19" xfId="0" applyFont="1" applyBorder="1" applyAlignment="1" applyProtection="1">
      <alignment horizontal="center"/>
      <protection hidden="1"/>
    </xf>
    <xf numFmtId="9" fontId="25" fillId="0" borderId="19" xfId="0" applyNumberFormat="1" applyFont="1" applyBorder="1" applyAlignment="1" applyProtection="1">
      <alignment horizontal="center"/>
      <protection hidden="1"/>
    </xf>
    <xf numFmtId="0" fontId="25" fillId="0" borderId="18" xfId="0" applyFont="1" applyBorder="1" applyProtection="1"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2" fontId="26" fillId="0" borderId="0" xfId="0" applyNumberFormat="1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5" fillId="0" borderId="20" xfId="0" applyFont="1" applyBorder="1" applyProtection="1">
      <protection hidden="1"/>
    </xf>
    <xf numFmtId="2" fontId="26" fillId="0" borderId="21" xfId="0" applyNumberFormat="1" applyFont="1" applyBorder="1" applyProtection="1">
      <protection hidden="1"/>
    </xf>
    <xf numFmtId="0" fontId="25" fillId="0" borderId="21" xfId="0" applyFont="1" applyBorder="1" applyProtection="1">
      <protection hidden="1"/>
    </xf>
    <xf numFmtId="0" fontId="24" fillId="0" borderId="22" xfId="0" applyFont="1" applyBorder="1" applyProtection="1">
      <protection hidden="1"/>
    </xf>
    <xf numFmtId="9" fontId="25" fillId="0" borderId="0" xfId="0" applyNumberFormat="1" applyFont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9" fontId="22" fillId="0" borderId="19" xfId="0" applyNumberFormat="1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9" fillId="0" borderId="16" xfId="0" applyFont="1" applyBorder="1" applyProtection="1">
      <protection hidden="1"/>
    </xf>
    <xf numFmtId="0" fontId="29" fillId="0" borderId="16" xfId="0" applyFont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7" fontId="30" fillId="0" borderId="0" xfId="0" applyNumberFormat="1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2" fontId="30" fillId="0" borderId="0" xfId="0" applyNumberFormat="1" applyFont="1" applyAlignment="1" applyProtection="1">
      <alignment horizontal="center"/>
      <protection hidden="1"/>
    </xf>
    <xf numFmtId="2" fontId="29" fillId="0" borderId="19" xfId="0" applyNumberFormat="1" applyFont="1" applyBorder="1" applyAlignment="1" applyProtection="1">
      <alignment horizontal="center"/>
      <protection hidden="1"/>
    </xf>
    <xf numFmtId="2" fontId="29" fillId="0" borderId="0" xfId="0" applyNumberFormat="1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2" fontId="30" fillId="0" borderId="0" xfId="0" applyNumberFormat="1" applyFont="1" applyProtection="1">
      <protection hidden="1"/>
    </xf>
    <xf numFmtId="2" fontId="30" fillId="0" borderId="19" xfId="0" applyNumberFormat="1" applyFont="1" applyBorder="1" applyProtection="1">
      <protection hidden="1"/>
    </xf>
    <xf numFmtId="2" fontId="32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left"/>
      <protection hidden="1"/>
    </xf>
    <xf numFmtId="2" fontId="32" fillId="0" borderId="0" xfId="0" applyNumberFormat="1" applyFont="1" applyProtection="1">
      <protection hidden="1"/>
    </xf>
    <xf numFmtId="0" fontId="29" fillId="0" borderId="19" xfId="0" applyFont="1" applyBorder="1" applyProtection="1"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18" xfId="0" applyFont="1" applyBorder="1" applyAlignment="1" applyProtection="1">
      <alignment horizontal="center"/>
      <protection hidden="1"/>
    </xf>
    <xf numFmtId="0" fontId="30" fillId="0" borderId="18" xfId="0" applyFont="1" applyBorder="1" applyAlignment="1" applyProtection="1">
      <alignment horizontal="center"/>
      <protection hidden="1"/>
    </xf>
    <xf numFmtId="0" fontId="30" fillId="0" borderId="20" xfId="0" applyFont="1" applyBorder="1" applyAlignment="1" applyProtection="1">
      <alignment horizontal="center"/>
      <protection hidden="1"/>
    </xf>
    <xf numFmtId="166" fontId="3" fillId="0" borderId="1" xfId="0" applyNumberFormat="1" applyFont="1" applyBorder="1" applyAlignment="1" applyProtection="1">
      <alignment horizontal="center" vertical="center"/>
      <protection hidden="1"/>
    </xf>
    <xf numFmtId="9" fontId="12" fillId="0" borderId="34" xfId="0" applyNumberFormat="1" applyFont="1" applyBorder="1" applyAlignment="1" applyProtection="1">
      <alignment horizontal="center" vertical="center"/>
      <protection hidden="1"/>
    </xf>
    <xf numFmtId="166" fontId="12" fillId="0" borderId="4" xfId="0" applyNumberFormat="1" applyFont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13" fillId="9" borderId="1" xfId="0" applyFont="1" applyFill="1" applyBorder="1" applyAlignment="1" applyProtection="1">
      <alignment horizontal="center" vertical="center" wrapText="1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166" fontId="15" fillId="0" borderId="1" xfId="0" applyNumberFormat="1" applyFont="1" applyBorder="1" applyAlignment="1" applyProtection="1">
      <alignment horizontal="center" vertical="center"/>
      <protection hidden="1"/>
    </xf>
    <xf numFmtId="166" fontId="16" fillId="0" borderId="1" xfId="0" applyNumberFormat="1" applyFont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locked="0"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10" fontId="9" fillId="0" borderId="1" xfId="0" applyNumberFormat="1" applyFont="1" applyBorder="1" applyAlignment="1" applyProtection="1">
      <alignment horizontal="center" vertical="center"/>
      <protection hidden="1"/>
    </xf>
    <xf numFmtId="10" fontId="10" fillId="0" borderId="1" xfId="0" applyNumberFormat="1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8" fillId="11" borderId="29" xfId="0" applyFont="1" applyFill="1" applyBorder="1" applyAlignment="1" applyProtection="1">
      <alignment horizontal="center" vertical="center"/>
      <protection hidden="1"/>
    </xf>
    <xf numFmtId="0" fontId="8" fillId="11" borderId="30" xfId="0" applyFont="1" applyFill="1" applyBorder="1" applyAlignment="1" applyProtection="1">
      <alignment horizontal="center" vertical="center"/>
      <protection hidden="1"/>
    </xf>
    <xf numFmtId="0" fontId="8" fillId="11" borderId="31" xfId="0" applyFont="1" applyFill="1" applyBorder="1" applyAlignment="1" applyProtection="1">
      <alignment horizontal="center" vertical="center"/>
      <protection hidden="1"/>
    </xf>
    <xf numFmtId="1" fontId="8" fillId="7" borderId="32" xfId="0" applyNumberFormat="1" applyFont="1" applyFill="1" applyBorder="1" applyAlignment="1" applyProtection="1">
      <alignment horizontal="center" vertical="center"/>
      <protection locked="0" hidden="1"/>
    </xf>
    <xf numFmtId="1" fontId="8" fillId="7" borderId="3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64" fontId="8" fillId="7" borderId="1" xfId="0" applyNumberFormat="1" applyFont="1" applyFill="1" applyBorder="1" applyAlignment="1" applyProtection="1">
      <alignment horizontal="center" vertical="center"/>
      <protection locked="0" hidden="1"/>
    </xf>
    <xf numFmtId="165" fontId="9" fillId="0" borderId="1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4">
    <dxf>
      <font>
        <b/>
        <i val="0"/>
        <condense val="0"/>
        <extend val="0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  <color indexed="13"/>
      </font>
      <fill>
        <patternFill patternType="solid">
          <fgColor indexed="33"/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33"/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33"/>
          <bgColor indexed="14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solid">
          <fgColor indexed="29"/>
          <bgColor indexed="45"/>
        </patternFill>
      </fill>
    </dxf>
    <dxf>
      <font>
        <b/>
        <i/>
        <condense val="0"/>
        <extend val="0"/>
        <color indexed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ndense val="0"/>
        <extend val="0"/>
        <color indexed="9"/>
      </font>
      <fill>
        <patternFill patternType="solid">
          <fgColor indexed="33"/>
          <bgColor indexed="14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33"/>
          <bgColor indexed="14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  <color indexed="13"/>
      </font>
      <fill>
        <patternFill patternType="solid">
          <fgColor indexed="33"/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33"/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33"/>
          <bgColor indexed="14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 patternType="solid">
          <fgColor indexed="29"/>
          <bgColor indexed="45"/>
        </patternFill>
      </fill>
    </dxf>
    <dxf>
      <font>
        <b/>
        <i/>
        <condense val="0"/>
        <extend val="0"/>
        <color indexed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ndense val="0"/>
        <extend val="0"/>
        <color indexed="9"/>
      </font>
      <fill>
        <patternFill patternType="solid">
          <fgColor indexed="33"/>
          <bgColor indexed="14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33"/>
          <bgColor indexed="14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AX61"/>
  <sheetViews>
    <sheetView showZeros="0" tabSelected="1" zoomScale="93" zoomScaleNormal="93" workbookViewId="0">
      <selection activeCell="A2" sqref="A2:A3"/>
    </sheetView>
  </sheetViews>
  <sheetFormatPr baseColWidth="10" defaultColWidth="11.44140625" defaultRowHeight="13.2" x14ac:dyDescent="0.25"/>
  <cols>
    <col min="1" max="1" width="23" style="1" customWidth="1"/>
    <col min="2" max="2" width="16.88671875" style="1" customWidth="1"/>
    <col min="3" max="3" width="25" style="1" customWidth="1"/>
    <col min="4" max="4" width="20.33203125" style="1" customWidth="1"/>
    <col min="5" max="5" width="19.6640625" style="1" customWidth="1"/>
    <col min="6" max="6" width="21.6640625" style="1" customWidth="1"/>
    <col min="7" max="7" width="20.44140625" style="1" customWidth="1"/>
    <col min="8" max="25" width="11.44140625" style="1" customWidth="1"/>
    <col min="26" max="26" width="11.44140625" style="44" customWidth="1"/>
    <col min="27" max="27" width="11.44140625" style="69" customWidth="1"/>
    <col min="28" max="28" width="10.109375" style="68" customWidth="1"/>
    <col min="29" max="29" width="11.44140625" style="68"/>
    <col min="30" max="36" width="8.6640625" style="68" customWidth="1"/>
    <col min="37" max="41" width="8.109375" style="68" customWidth="1"/>
    <col min="42" max="42" width="5.109375" style="68" customWidth="1"/>
    <col min="43" max="44" width="11.44140625" style="69"/>
    <col min="45" max="50" width="11.44140625" style="44"/>
    <col min="51" max="16384" width="11.44140625" style="1"/>
  </cols>
  <sheetData>
    <row r="1" spans="1:45" x14ac:dyDescent="0.25">
      <c r="A1" s="3" t="s">
        <v>0</v>
      </c>
      <c r="B1" s="4" t="s">
        <v>1</v>
      </c>
      <c r="C1" s="5" t="s">
        <v>2</v>
      </c>
      <c r="D1" s="6"/>
      <c r="E1" s="7" t="s">
        <v>3</v>
      </c>
      <c r="F1" s="7" t="s">
        <v>4</v>
      </c>
      <c r="G1" s="8"/>
      <c r="Y1" s="39"/>
      <c r="AA1" s="83"/>
      <c r="AB1" s="66"/>
      <c r="AC1" s="66"/>
      <c r="AD1" s="67">
        <v>1</v>
      </c>
      <c r="AE1" s="67">
        <v>2</v>
      </c>
      <c r="AF1" s="67">
        <v>3</v>
      </c>
      <c r="AG1" s="67">
        <v>4</v>
      </c>
      <c r="AH1" s="67">
        <v>5</v>
      </c>
      <c r="AI1" s="67">
        <v>6</v>
      </c>
      <c r="AJ1" s="67">
        <v>7</v>
      </c>
      <c r="AK1" s="67">
        <v>8</v>
      </c>
      <c r="AL1" s="67">
        <v>9</v>
      </c>
      <c r="AM1" s="67">
        <v>10</v>
      </c>
      <c r="AN1" s="67">
        <v>11</v>
      </c>
      <c r="AO1" s="67">
        <v>12</v>
      </c>
    </row>
    <row r="2" spans="1:45" ht="20.100000000000001" customHeight="1" x14ac:dyDescent="0.25">
      <c r="A2" s="95"/>
      <c r="B2" s="96">
        <f>IF(OR(A2=0,A2&gt;12),0,INDEX($AA$3:$AA$14,$A$2))</f>
        <v>0</v>
      </c>
      <c r="C2" s="106"/>
      <c r="D2" s="6"/>
      <c r="E2" s="99">
        <f>IF($D$12=0,0,($D$12-$B$12)/$B$12)</f>
        <v>0</v>
      </c>
      <c r="F2" s="10">
        <f>$A$4</f>
        <v>0</v>
      </c>
      <c r="G2" s="8"/>
      <c r="Y2" s="39"/>
      <c r="AA2" s="84"/>
      <c r="AB2" s="70"/>
      <c r="AC2" s="70"/>
      <c r="AD2" s="71">
        <v>1</v>
      </c>
      <c r="AE2" s="71">
        <v>32</v>
      </c>
      <c r="AF2" s="71">
        <v>63</v>
      </c>
      <c r="AG2" s="71">
        <v>94</v>
      </c>
      <c r="AH2" s="71">
        <v>125</v>
      </c>
      <c r="AI2" s="71">
        <v>156</v>
      </c>
      <c r="AJ2" s="71">
        <v>187</v>
      </c>
      <c r="AK2" s="71">
        <v>218</v>
      </c>
      <c r="AL2" s="71">
        <v>249</v>
      </c>
      <c r="AM2" s="71">
        <v>280</v>
      </c>
      <c r="AN2" s="71">
        <v>311</v>
      </c>
      <c r="AO2" s="71">
        <v>342</v>
      </c>
    </row>
    <row r="3" spans="1:45" ht="15" customHeight="1" x14ac:dyDescent="0.25">
      <c r="A3" s="95"/>
      <c r="B3" s="97"/>
      <c r="C3" s="107"/>
      <c r="D3" s="6"/>
      <c r="E3" s="99"/>
      <c r="F3" s="7" t="s">
        <v>5</v>
      </c>
      <c r="G3" s="8"/>
      <c r="Y3" s="39"/>
      <c r="AA3" s="72" t="s">
        <v>12</v>
      </c>
      <c r="AB3" s="72">
        <v>1</v>
      </c>
      <c r="AC3" s="70"/>
      <c r="AD3" s="73"/>
      <c r="AE3" s="73"/>
      <c r="AF3" s="73"/>
      <c r="AG3" s="73"/>
      <c r="AH3" s="74"/>
      <c r="AI3" s="74"/>
      <c r="AJ3" s="75"/>
      <c r="AK3" s="75"/>
      <c r="AL3" s="75"/>
      <c r="AM3" s="75"/>
      <c r="AN3" s="75"/>
      <c r="AO3" s="75"/>
    </row>
    <row r="4" spans="1:45" ht="20.100000000000001" customHeight="1" x14ac:dyDescent="0.25">
      <c r="A4" s="100">
        <f>IF(OR(A2=0,C1=0),0,INDEX(AD3:AO26,C2,A2)/100)</f>
        <v>0</v>
      </c>
      <c r="B4" s="97"/>
      <c r="C4" s="103">
        <f>IF(C2=0,0,INDEX(AC3:AC26,C2))</f>
        <v>0</v>
      </c>
      <c r="D4" s="62"/>
      <c r="E4" s="99"/>
      <c r="F4" s="10">
        <f>$A$4*3</f>
        <v>0</v>
      </c>
      <c r="G4" s="8"/>
      <c r="Y4" s="39"/>
      <c r="AA4" s="72" t="s">
        <v>14</v>
      </c>
      <c r="AB4" s="72">
        <v>2</v>
      </c>
      <c r="AC4" s="70"/>
      <c r="AD4" s="73"/>
      <c r="AE4" s="73"/>
      <c r="AF4" s="73"/>
      <c r="AG4" s="73"/>
      <c r="AH4" s="74"/>
      <c r="AI4" s="74"/>
      <c r="AJ4" s="75"/>
      <c r="AK4" s="75"/>
      <c r="AL4" s="75"/>
      <c r="AM4" s="75"/>
      <c r="AN4" s="75"/>
      <c r="AO4" s="75"/>
    </row>
    <row r="5" spans="1:45" ht="15" customHeight="1" x14ac:dyDescent="0.25">
      <c r="A5" s="100"/>
      <c r="B5" s="97"/>
      <c r="C5" s="104"/>
      <c r="D5" s="62"/>
      <c r="E5" s="99"/>
      <c r="F5" s="7" t="s">
        <v>13</v>
      </c>
      <c r="G5" s="8"/>
      <c r="Y5" s="39"/>
      <c r="AA5" s="72" t="s">
        <v>15</v>
      </c>
      <c r="AB5" s="72">
        <v>3</v>
      </c>
      <c r="AC5" s="70"/>
      <c r="AD5" s="73"/>
      <c r="AE5" s="73"/>
      <c r="AF5" s="73"/>
      <c r="AG5" s="73"/>
      <c r="AH5" s="74"/>
      <c r="AI5" s="74"/>
      <c r="AJ5" s="75"/>
      <c r="AK5" s="75"/>
      <c r="AL5" s="75"/>
      <c r="AM5" s="75"/>
      <c r="AN5" s="75"/>
      <c r="AO5" s="75"/>
    </row>
    <row r="6" spans="1:45" ht="20.100000000000001" customHeight="1" x14ac:dyDescent="0.3">
      <c r="A6" s="100"/>
      <c r="B6" s="97"/>
      <c r="C6" s="104"/>
      <c r="D6" s="62"/>
      <c r="E6" s="99"/>
      <c r="F6" s="11">
        <f>$A$4*5</f>
        <v>0</v>
      </c>
      <c r="G6" s="8"/>
      <c r="Y6" s="39"/>
      <c r="AA6" s="72" t="s">
        <v>16</v>
      </c>
      <c r="AB6" s="72">
        <v>4</v>
      </c>
      <c r="AC6" s="70"/>
      <c r="AD6" s="73"/>
      <c r="AE6" s="73"/>
      <c r="AF6" s="73"/>
      <c r="AG6" s="73"/>
      <c r="AH6" s="74"/>
      <c r="AI6" s="74"/>
      <c r="AJ6" s="75"/>
      <c r="AK6" s="75"/>
      <c r="AL6" s="75"/>
      <c r="AM6" s="75"/>
      <c r="AN6" s="75"/>
      <c r="AO6" s="75"/>
      <c r="AQ6" s="76" t="s">
        <v>44</v>
      </c>
      <c r="AR6" s="76" t="s">
        <v>45</v>
      </c>
    </row>
    <row r="7" spans="1:45" ht="15" customHeight="1" x14ac:dyDescent="0.3">
      <c r="A7" s="100"/>
      <c r="B7" s="98"/>
      <c r="C7" s="105"/>
      <c r="D7" s="63"/>
      <c r="E7" s="13"/>
      <c r="F7" s="13"/>
      <c r="G7" s="14"/>
      <c r="Y7" s="39"/>
      <c r="AA7" s="72" t="s">
        <v>17</v>
      </c>
      <c r="AB7" s="72">
        <v>5</v>
      </c>
      <c r="AC7" s="72">
        <v>2005</v>
      </c>
      <c r="AD7" s="77">
        <v>1.66</v>
      </c>
      <c r="AE7" s="77">
        <v>1.59</v>
      </c>
      <c r="AF7" s="77">
        <v>1.1000000000000001</v>
      </c>
      <c r="AG7" s="77">
        <v>0.82</v>
      </c>
      <c r="AH7" s="78">
        <v>0.82</v>
      </c>
      <c r="AI7" s="78">
        <v>1.22</v>
      </c>
      <c r="AJ7" s="77">
        <v>1.5</v>
      </c>
      <c r="AK7" s="77">
        <v>1.58</v>
      </c>
      <c r="AL7" s="77">
        <v>1.4</v>
      </c>
      <c r="AM7" s="77">
        <v>1.37</v>
      </c>
      <c r="AN7" s="77">
        <v>1.42</v>
      </c>
      <c r="AO7" s="77">
        <v>1.82</v>
      </c>
      <c r="AP7" s="72"/>
      <c r="AQ7" s="79">
        <f t="shared" ref="AQ7:AQ18" si="0">MAX(AD7:AO7)</f>
        <v>1.82</v>
      </c>
      <c r="AR7" s="79">
        <f t="shared" ref="AR7:AR18" si="1">MIN(AD7:AO7)</f>
        <v>0.82</v>
      </c>
      <c r="AS7" s="65">
        <v>2005</v>
      </c>
    </row>
    <row r="8" spans="1:45" ht="18" customHeight="1" x14ac:dyDescent="0.3">
      <c r="A8" s="101" t="str">
        <f>IF($G$12&lt;$D$12,"Nouveau bail CONTESTÉ - (ou Augmentation ou Renouvellement Contesté) par l'A.L.M",IF($F$12&lt;$D$12,"Renouvellement CONTESTÉ - (ou Augmentation Contestée) par l'A.L.M",IF($E$12&lt;$D$12,"Augmentation Annuelle CONTESTÉE par l'A.L.M","OK pour l'A.L.M")))</f>
        <v>OK pour l'A.L.M</v>
      </c>
      <c r="B8" s="101"/>
      <c r="C8" s="102"/>
      <c r="D8" s="101"/>
      <c r="E8" s="101"/>
      <c r="F8" s="88" t="str">
        <f>IF($D$11&gt;0,"3% Loyer Annuel + 3% Charges","3% Loyer Annuel - HORS charges")</f>
        <v>3% Loyer Annuel - HORS charges</v>
      </c>
      <c r="G8" s="88"/>
      <c r="Y8" s="39"/>
      <c r="AA8" s="72" t="s">
        <v>18</v>
      </c>
      <c r="AB8" s="72">
        <v>6</v>
      </c>
      <c r="AC8" s="72">
        <v>2006</v>
      </c>
      <c r="AD8" s="77">
        <v>1.82</v>
      </c>
      <c r="AE8" s="77">
        <v>1.54</v>
      </c>
      <c r="AF8" s="77">
        <v>0.99</v>
      </c>
      <c r="AG8" s="77">
        <v>0.81</v>
      </c>
      <c r="AH8" s="78">
        <v>0.88</v>
      </c>
      <c r="AI8" s="78">
        <v>1.25</v>
      </c>
      <c r="AJ8" s="77">
        <v>1.52</v>
      </c>
      <c r="AK8" s="77">
        <v>1.59</v>
      </c>
      <c r="AL8" s="77">
        <v>1.42</v>
      </c>
      <c r="AM8" s="77">
        <v>1.41</v>
      </c>
      <c r="AN8" s="77">
        <v>1.42</v>
      </c>
      <c r="AO8" s="77">
        <v>1.45</v>
      </c>
      <c r="AP8" s="72"/>
      <c r="AQ8" s="79">
        <f t="shared" si="0"/>
        <v>1.82</v>
      </c>
      <c r="AR8" s="79">
        <f t="shared" si="1"/>
        <v>0.81</v>
      </c>
      <c r="AS8" s="65">
        <f>AS7+1</f>
        <v>2006</v>
      </c>
    </row>
    <row r="9" spans="1:45" ht="18" customHeight="1" x14ac:dyDescent="0.3">
      <c r="A9" s="101"/>
      <c r="B9" s="101"/>
      <c r="C9" s="101"/>
      <c r="D9" s="101"/>
      <c r="E9" s="101"/>
      <c r="F9" s="89">
        <f>IF($D$12&lt;&gt;0,($D$12+$D$11)*3%,0)</f>
        <v>0</v>
      </c>
      <c r="G9" s="89"/>
      <c r="I9" s="15"/>
      <c r="Y9" s="39"/>
      <c r="AA9" s="72" t="s">
        <v>20</v>
      </c>
      <c r="AB9" s="72">
        <v>7</v>
      </c>
      <c r="AC9" s="72">
        <v>2007</v>
      </c>
      <c r="AD9" s="77">
        <v>1.69</v>
      </c>
      <c r="AE9" s="77">
        <v>1.62</v>
      </c>
      <c r="AF9" s="77">
        <v>1.56</v>
      </c>
      <c r="AG9" s="77">
        <v>1.54</v>
      </c>
      <c r="AH9" s="78">
        <v>1.5</v>
      </c>
      <c r="AI9" s="78">
        <v>1.42</v>
      </c>
      <c r="AJ9" s="77">
        <v>1.35</v>
      </c>
      <c r="AK9" s="77">
        <v>1.28</v>
      </c>
      <c r="AL9" s="77">
        <v>1.22</v>
      </c>
      <c r="AM9" s="77">
        <v>1.23</v>
      </c>
      <c r="AN9" s="77">
        <v>1.3</v>
      </c>
      <c r="AO9" s="77">
        <v>1.38</v>
      </c>
      <c r="AP9" s="72"/>
      <c r="AQ9" s="79">
        <f t="shared" si="0"/>
        <v>1.69</v>
      </c>
      <c r="AR9" s="79">
        <f t="shared" si="1"/>
        <v>1.22</v>
      </c>
      <c r="AS9" s="65">
        <f t="shared" ref="AS9:AS22" si="2">AS8+1</f>
        <v>2007</v>
      </c>
    </row>
    <row r="10" spans="1:45" ht="17.25" customHeight="1" x14ac:dyDescent="0.3">
      <c r="A10" s="16"/>
      <c r="B10" s="17"/>
      <c r="C10" s="18"/>
      <c r="D10" s="19" t="s">
        <v>19</v>
      </c>
      <c r="E10" s="90" t="str">
        <f>IF($D$12&gt;$E$12,"*** Augmen. Annuelle ILLEGALE ***","Augmengtation Annuelle Légale")</f>
        <v>Augmengtation Annuelle Légale</v>
      </c>
      <c r="F10" s="91" t="str">
        <f>IF($D$12&gt;$F$12,"*** Renouvellement Bail ILLEGAL ***","Renouvellement Bail Légal")</f>
        <v>Renouvellement Bail Légal</v>
      </c>
      <c r="G10" s="92" t="str">
        <f>IF($D$12&gt;$G$12,"*** Nouveau Bail ILLEGAL ***","Nouveau Bail Légal")</f>
        <v>Nouveau Bail Légal</v>
      </c>
      <c r="Y10" s="39"/>
      <c r="AA10" s="72" t="s">
        <v>23</v>
      </c>
      <c r="AB10" s="72">
        <v>8</v>
      </c>
      <c r="AC10" s="72">
        <v>2008</v>
      </c>
      <c r="AD10" s="77">
        <v>1.47</v>
      </c>
      <c r="AE10" s="77">
        <v>1.59</v>
      </c>
      <c r="AF10" s="77">
        <v>1.74</v>
      </c>
      <c r="AG10" s="77">
        <v>1.9</v>
      </c>
      <c r="AH10" s="78">
        <v>2.04</v>
      </c>
      <c r="AI10" s="78">
        <v>2.2200000000000002</v>
      </c>
      <c r="AJ10" s="77">
        <v>2.41</v>
      </c>
      <c r="AK10" s="77">
        <v>2.62</v>
      </c>
      <c r="AL10" s="77">
        <v>2.79</v>
      </c>
      <c r="AM10" s="77">
        <v>2.92</v>
      </c>
      <c r="AN10" s="77">
        <v>2.99</v>
      </c>
      <c r="AO10" s="77">
        <v>2.92</v>
      </c>
      <c r="AP10" s="72"/>
      <c r="AQ10" s="79">
        <f t="shared" si="0"/>
        <v>2.99</v>
      </c>
      <c r="AR10" s="79">
        <f t="shared" si="1"/>
        <v>1.47</v>
      </c>
      <c r="AS10" s="65">
        <f t="shared" si="2"/>
        <v>2008</v>
      </c>
    </row>
    <row r="11" spans="1:45" ht="24.9" customHeight="1" x14ac:dyDescent="0.3">
      <c r="A11" s="20" t="s">
        <v>21</v>
      </c>
      <c r="B11" s="21"/>
      <c r="C11" s="22" t="s">
        <v>22</v>
      </c>
      <c r="D11" s="38"/>
      <c r="E11" s="90"/>
      <c r="F11" s="91"/>
      <c r="G11" s="92"/>
      <c r="Y11" s="39"/>
      <c r="AA11" s="72" t="s">
        <v>24</v>
      </c>
      <c r="AB11" s="72">
        <v>9</v>
      </c>
      <c r="AC11" s="72">
        <v>2009</v>
      </c>
      <c r="AD11" s="77">
        <v>2.79</v>
      </c>
      <c r="AE11" s="77">
        <v>2.62</v>
      </c>
      <c r="AF11" s="77">
        <v>2.46</v>
      </c>
      <c r="AG11" s="77">
        <v>2.2200000000000002</v>
      </c>
      <c r="AH11" s="78">
        <v>1.98</v>
      </c>
      <c r="AI11" s="78">
        <v>1.68</v>
      </c>
      <c r="AJ11" s="77">
        <v>1.35</v>
      </c>
      <c r="AK11" s="77">
        <v>0.99</v>
      </c>
      <c r="AL11" s="77">
        <v>0.71</v>
      </c>
      <c r="AM11" s="77">
        <v>0.43</v>
      </c>
      <c r="AN11" s="77">
        <v>0.19</v>
      </c>
      <c r="AO11" s="77">
        <v>0.08</v>
      </c>
      <c r="AP11" s="72"/>
      <c r="AQ11" s="79">
        <f t="shared" si="0"/>
        <v>2.79</v>
      </c>
      <c r="AR11" s="79">
        <f t="shared" si="1"/>
        <v>0.08</v>
      </c>
      <c r="AS11" s="65">
        <f t="shared" si="2"/>
        <v>2009</v>
      </c>
    </row>
    <row r="12" spans="1:45" ht="24.9" customHeight="1" x14ac:dyDescent="0.3">
      <c r="A12" s="23"/>
      <c r="B12" s="93">
        <f>$A$12+$A$14*4+$A$16*12</f>
        <v>0</v>
      </c>
      <c r="C12" s="24"/>
      <c r="D12" s="94">
        <f>$C$12+$C$14*4+$C$16*12</f>
        <v>0</v>
      </c>
      <c r="E12" s="25">
        <f>$B$12*(1+$F$2)</f>
        <v>0</v>
      </c>
      <c r="F12" s="25">
        <f>$B$12*(1+$F$4)</f>
        <v>0</v>
      </c>
      <c r="G12" s="25">
        <f>$B$12*(1+$F$6)</f>
        <v>0</v>
      </c>
      <c r="Y12" s="39"/>
      <c r="AA12" s="72" t="s">
        <v>27</v>
      </c>
      <c r="AB12" s="72">
        <v>10</v>
      </c>
      <c r="AC12" s="72">
        <v>2010</v>
      </c>
      <c r="AD12" s="77">
        <v>0.06</v>
      </c>
      <c r="AE12" s="77">
        <v>0.09</v>
      </c>
      <c r="AF12" s="77">
        <v>0.12</v>
      </c>
      <c r="AG12" s="77">
        <v>0.22</v>
      </c>
      <c r="AH12" s="78">
        <v>0.34</v>
      </c>
      <c r="AI12" s="78">
        <v>0.5</v>
      </c>
      <c r="AJ12" s="77">
        <v>0.66</v>
      </c>
      <c r="AK12" s="77">
        <v>0.86</v>
      </c>
      <c r="AL12" s="77">
        <v>0.98</v>
      </c>
      <c r="AM12" s="77">
        <v>1.1399999999999999</v>
      </c>
      <c r="AN12" s="77">
        <v>1.28</v>
      </c>
      <c r="AO12" s="77">
        <v>1.38</v>
      </c>
      <c r="AP12" s="72"/>
      <c r="AQ12" s="79">
        <f t="shared" si="0"/>
        <v>1.38</v>
      </c>
      <c r="AR12" s="79">
        <f t="shared" si="1"/>
        <v>0.06</v>
      </c>
      <c r="AS12" s="65">
        <f t="shared" si="2"/>
        <v>2010</v>
      </c>
    </row>
    <row r="13" spans="1:45" ht="16.5" customHeight="1" x14ac:dyDescent="0.3">
      <c r="A13" s="26" t="s">
        <v>25</v>
      </c>
      <c r="B13" s="93"/>
      <c r="C13" s="26" t="s">
        <v>26</v>
      </c>
      <c r="D13" s="94"/>
      <c r="E13" s="87" t="str">
        <f>IF($D$12&gt;$E$12,"*** Augmentation Trimestrielle ILLEGALE ***"," Ou Augmentation Timestrielle Légale")</f>
        <v xml:space="preserve"> Ou Augmentation Timestrielle Légale</v>
      </c>
      <c r="F13" s="87"/>
      <c r="G13" s="87"/>
      <c r="Y13" s="39"/>
      <c r="AA13" s="72" t="s">
        <v>28</v>
      </c>
      <c r="AB13" s="72">
        <v>11</v>
      </c>
      <c r="AC13" s="72">
        <v>2011</v>
      </c>
      <c r="AD13" s="77">
        <v>1.45</v>
      </c>
      <c r="AE13" s="77">
        <v>1.51</v>
      </c>
      <c r="AF13" s="77">
        <v>1.54</v>
      </c>
      <c r="AG13" s="77">
        <v>1.58</v>
      </c>
      <c r="AH13" s="78">
        <v>1.62</v>
      </c>
      <c r="AI13" s="78">
        <v>1.65</v>
      </c>
      <c r="AJ13" s="77">
        <v>1.7</v>
      </c>
      <c r="AK13" s="77">
        <v>1.73</v>
      </c>
      <c r="AL13" s="77">
        <v>1.8</v>
      </c>
      <c r="AM13" s="77">
        <v>1.86</v>
      </c>
      <c r="AN13" s="77">
        <v>1.92</v>
      </c>
      <c r="AO13" s="77">
        <v>1.99</v>
      </c>
      <c r="AP13" s="72"/>
      <c r="AQ13" s="79">
        <f t="shared" si="0"/>
        <v>1.99</v>
      </c>
      <c r="AR13" s="79">
        <f t="shared" si="1"/>
        <v>1.45</v>
      </c>
      <c r="AS13" s="65">
        <f t="shared" si="2"/>
        <v>2011</v>
      </c>
    </row>
    <row r="14" spans="1:45" ht="24.9" customHeight="1" x14ac:dyDescent="0.3">
      <c r="A14" s="23"/>
      <c r="B14" s="93"/>
      <c r="C14" s="24"/>
      <c r="D14" s="94"/>
      <c r="E14" s="25">
        <f>$E$12/4</f>
        <v>0</v>
      </c>
      <c r="F14" s="25">
        <f>$F$12/4</f>
        <v>0</v>
      </c>
      <c r="G14" s="25">
        <f>$G$12/4</f>
        <v>0</v>
      </c>
      <c r="Y14" s="39"/>
      <c r="AA14" s="72" t="s">
        <v>31</v>
      </c>
      <c r="AB14" s="72">
        <v>12</v>
      </c>
      <c r="AC14" s="72">
        <v>2012</v>
      </c>
      <c r="AD14" s="77">
        <v>2.0499999999999998</v>
      </c>
      <c r="AE14" s="77">
        <v>2.1</v>
      </c>
      <c r="AF14" s="77">
        <v>2.15</v>
      </c>
      <c r="AG14" s="77">
        <v>2.1800000000000002</v>
      </c>
      <c r="AH14" s="78">
        <v>2.1800000000000002</v>
      </c>
      <c r="AI14" s="78">
        <v>2.17</v>
      </c>
      <c r="AJ14" s="77">
        <v>2.15</v>
      </c>
      <c r="AK14" s="77">
        <v>2.15</v>
      </c>
      <c r="AL14" s="77">
        <v>2.14</v>
      </c>
      <c r="AM14" s="77">
        <v>2.11</v>
      </c>
      <c r="AN14" s="77">
        <v>2.06</v>
      </c>
      <c r="AO14" s="77">
        <v>1.97</v>
      </c>
      <c r="AP14" s="72"/>
      <c r="AQ14" s="79">
        <f t="shared" si="0"/>
        <v>2.1800000000000002</v>
      </c>
      <c r="AR14" s="79">
        <f t="shared" si="1"/>
        <v>1.97</v>
      </c>
      <c r="AS14" s="65">
        <f t="shared" si="2"/>
        <v>2012</v>
      </c>
    </row>
    <row r="15" spans="1:45" ht="15.75" customHeight="1" x14ac:dyDescent="0.3">
      <c r="A15" s="26" t="s">
        <v>29</v>
      </c>
      <c r="B15" s="93"/>
      <c r="C15" s="3" t="s">
        <v>30</v>
      </c>
      <c r="D15" s="94"/>
      <c r="E15" s="87" t="str">
        <f>IF($D$12&gt;$E$12,"*** Augmentation Mensuelle ILLEGALE ***","Ou Augmentation Mensuelle Légale")</f>
        <v>Ou Augmentation Mensuelle Légale</v>
      </c>
      <c r="F15" s="87"/>
      <c r="G15" s="87"/>
      <c r="Y15" s="39"/>
      <c r="AA15" s="72"/>
      <c r="AB15" s="72">
        <v>13</v>
      </c>
      <c r="AC15" s="72">
        <v>2013</v>
      </c>
      <c r="AD15" s="77">
        <v>1.87</v>
      </c>
      <c r="AE15" s="77">
        <v>1.77</v>
      </c>
      <c r="AF15" s="77">
        <v>1.66</v>
      </c>
      <c r="AG15" s="77">
        <v>1.55</v>
      </c>
      <c r="AH15" s="78">
        <v>1.42</v>
      </c>
      <c r="AI15" s="78">
        <v>1.32</v>
      </c>
      <c r="AJ15" s="77">
        <v>1.23</v>
      </c>
      <c r="AK15" s="77">
        <v>1.1499999999999999</v>
      </c>
      <c r="AL15" s="77">
        <v>1.04</v>
      </c>
      <c r="AM15" s="77">
        <v>0.95</v>
      </c>
      <c r="AN15" s="77">
        <v>0.85</v>
      </c>
      <c r="AO15" s="77">
        <v>0.79</v>
      </c>
      <c r="AP15" s="72"/>
      <c r="AQ15" s="79">
        <f t="shared" si="0"/>
        <v>1.87</v>
      </c>
      <c r="AR15" s="79">
        <f t="shared" si="1"/>
        <v>0.79</v>
      </c>
      <c r="AS15" s="65">
        <f t="shared" si="2"/>
        <v>2013</v>
      </c>
    </row>
    <row r="16" spans="1:45" ht="24.75" customHeight="1" x14ac:dyDescent="0.3">
      <c r="A16" s="23"/>
      <c r="B16" s="93"/>
      <c r="C16" s="24"/>
      <c r="D16" s="94"/>
      <c r="E16" s="25">
        <f>$E$12/12</f>
        <v>0</v>
      </c>
      <c r="F16" s="25">
        <f>$F$12/12</f>
        <v>0</v>
      </c>
      <c r="G16" s="25">
        <f>$G$12/12</f>
        <v>0</v>
      </c>
      <c r="Y16" s="39"/>
      <c r="AA16" s="85"/>
      <c r="AB16" s="72">
        <v>14</v>
      </c>
      <c r="AC16" s="72">
        <v>2014</v>
      </c>
      <c r="AD16" s="77">
        <v>0.74</v>
      </c>
      <c r="AE16" s="77">
        <v>0.7</v>
      </c>
      <c r="AF16" s="77">
        <v>0.69</v>
      </c>
      <c r="AG16" s="77">
        <v>0.66</v>
      </c>
      <c r="AH16" s="78">
        <v>0.66</v>
      </c>
      <c r="AI16" s="78">
        <v>0.65</v>
      </c>
      <c r="AJ16" s="77">
        <v>0.61</v>
      </c>
      <c r="AK16" s="77">
        <v>0.56999999999999995</v>
      </c>
      <c r="AL16" s="77">
        <v>0.54</v>
      </c>
      <c r="AM16" s="77">
        <v>0.5</v>
      </c>
      <c r="AN16" s="77">
        <v>0.49</v>
      </c>
      <c r="AO16" s="77">
        <v>0.46</v>
      </c>
      <c r="AP16" s="72"/>
      <c r="AQ16" s="79">
        <f t="shared" si="0"/>
        <v>0.74</v>
      </c>
      <c r="AR16" s="79">
        <f t="shared" si="1"/>
        <v>0.46</v>
      </c>
      <c r="AS16" s="65">
        <f t="shared" si="2"/>
        <v>2014</v>
      </c>
    </row>
    <row r="17" spans="1:45" ht="15.6" x14ac:dyDescent="0.3">
      <c r="A17" s="27"/>
      <c r="D17" s="28"/>
      <c r="E17" s="28"/>
      <c r="Y17" s="39"/>
      <c r="AA17" s="85"/>
      <c r="AB17" s="72">
        <v>15</v>
      </c>
      <c r="AC17" s="72">
        <v>2015</v>
      </c>
      <c r="AD17" s="77">
        <v>0.41</v>
      </c>
      <c r="AE17" s="77">
        <v>0.33</v>
      </c>
      <c r="AF17" s="77">
        <v>0.24</v>
      </c>
      <c r="AG17" s="77">
        <v>0.2</v>
      </c>
      <c r="AH17" s="78">
        <v>0.15</v>
      </c>
      <c r="AI17" s="78">
        <v>0.13</v>
      </c>
      <c r="AJ17" s="77">
        <v>0.13</v>
      </c>
      <c r="AK17" s="77">
        <v>0.11</v>
      </c>
      <c r="AL17" s="77">
        <v>0.08</v>
      </c>
      <c r="AM17" s="77">
        <v>0.06</v>
      </c>
      <c r="AN17" s="77">
        <v>0.04</v>
      </c>
      <c r="AO17" s="77">
        <v>0.02</v>
      </c>
      <c r="AP17" s="72"/>
      <c r="AQ17" s="79">
        <f t="shared" si="0"/>
        <v>0.41</v>
      </c>
      <c r="AR17" s="79">
        <f t="shared" si="1"/>
        <v>0.02</v>
      </c>
      <c r="AS17" s="65">
        <f t="shared" si="2"/>
        <v>2015</v>
      </c>
    </row>
    <row r="18" spans="1:45" ht="15" customHeight="1" x14ac:dyDescent="0.3">
      <c r="A18" s="29" t="s">
        <v>33</v>
      </c>
      <c r="D18" s="30"/>
      <c r="E18" s="30"/>
      <c r="F18" s="31"/>
      <c r="Y18" s="39"/>
      <c r="AA18" s="85"/>
      <c r="AB18" s="72">
        <v>16</v>
      </c>
      <c r="AC18" s="72">
        <v>2016</v>
      </c>
      <c r="AD18" s="77">
        <v>0.03</v>
      </c>
      <c r="AE18" s="77">
        <v>0.09</v>
      </c>
      <c r="AF18" s="77">
        <v>0.09</v>
      </c>
      <c r="AG18" s="77">
        <v>0.09</v>
      </c>
      <c r="AH18" s="78">
        <v>0.06</v>
      </c>
      <c r="AI18" s="78">
        <v>0.04</v>
      </c>
      <c r="AJ18" s="77">
        <v>0.03</v>
      </c>
      <c r="AK18" s="77">
        <v>0.04</v>
      </c>
      <c r="AL18" s="77">
        <v>0.05</v>
      </c>
      <c r="AM18" s="77">
        <v>0.08</v>
      </c>
      <c r="AN18" s="77">
        <v>0.11</v>
      </c>
      <c r="AO18" s="77">
        <v>0.15</v>
      </c>
      <c r="AP18" s="72"/>
      <c r="AQ18" s="79">
        <f t="shared" si="0"/>
        <v>0.15</v>
      </c>
      <c r="AR18" s="79">
        <f t="shared" si="1"/>
        <v>0.03</v>
      </c>
      <c r="AS18" s="65">
        <f t="shared" si="2"/>
        <v>2016</v>
      </c>
    </row>
    <row r="19" spans="1:45" ht="15" customHeight="1" x14ac:dyDescent="0.3">
      <c r="A19" s="29" t="s">
        <v>35</v>
      </c>
      <c r="F19" s="32"/>
      <c r="Y19" s="39"/>
      <c r="AA19" s="85"/>
      <c r="AB19" s="72">
        <v>17</v>
      </c>
      <c r="AC19" s="72">
        <v>2017</v>
      </c>
      <c r="AD19" s="77">
        <v>0.19</v>
      </c>
      <c r="AE19" s="77">
        <v>0.28000000000000003</v>
      </c>
      <c r="AF19" s="77">
        <v>0.4</v>
      </c>
      <c r="AG19" s="77">
        <v>0.5</v>
      </c>
      <c r="AH19" s="78">
        <v>0.61</v>
      </c>
      <c r="AI19" s="78">
        <v>0.68</v>
      </c>
      <c r="AJ19" s="77">
        <v>0.72</v>
      </c>
      <c r="AK19" s="77">
        <v>0.76</v>
      </c>
      <c r="AL19" s="77">
        <v>0.81</v>
      </c>
      <c r="AM19" s="77">
        <v>0.86</v>
      </c>
      <c r="AN19" s="77">
        <v>0.91</v>
      </c>
      <c r="AO19" s="77">
        <v>0.96</v>
      </c>
      <c r="AQ19" s="79">
        <f t="shared" ref="AQ19:AQ24" si="3">MAX(AD19:AO19)</f>
        <v>0.96</v>
      </c>
      <c r="AR19" s="79">
        <f t="shared" ref="AR19:AR24" si="4">MIN(AD19:AO19)</f>
        <v>0.19</v>
      </c>
      <c r="AS19" s="65">
        <f t="shared" si="2"/>
        <v>2017</v>
      </c>
    </row>
    <row r="20" spans="1:45" ht="15" customHeight="1" x14ac:dyDescent="0.3">
      <c r="A20" s="29" t="s">
        <v>37</v>
      </c>
      <c r="F20" s="33"/>
      <c r="Y20" s="39"/>
      <c r="AA20" s="86"/>
      <c r="AB20" s="72">
        <v>18</v>
      </c>
      <c r="AC20" s="72">
        <v>2018</v>
      </c>
      <c r="AD20" s="77">
        <v>1</v>
      </c>
      <c r="AE20" s="77">
        <v>0.99</v>
      </c>
      <c r="AF20" s="77">
        <v>0.98</v>
      </c>
      <c r="AG20" s="77">
        <v>0.99</v>
      </c>
      <c r="AH20" s="78">
        <v>1.01</v>
      </c>
      <c r="AI20" s="78">
        <v>1.0900000000000001</v>
      </c>
      <c r="AJ20" s="77">
        <v>1.18</v>
      </c>
      <c r="AK20" s="77">
        <v>1.3</v>
      </c>
      <c r="AL20" s="77">
        <v>1.39</v>
      </c>
      <c r="AM20" s="77">
        <v>1.47</v>
      </c>
      <c r="AN20" s="77">
        <v>1.55</v>
      </c>
      <c r="AO20" s="77">
        <v>1.59</v>
      </c>
      <c r="AQ20" s="79">
        <f t="shared" si="3"/>
        <v>1.59</v>
      </c>
      <c r="AR20" s="79">
        <f t="shared" si="4"/>
        <v>0.98</v>
      </c>
      <c r="AS20" s="65">
        <f t="shared" si="2"/>
        <v>2018</v>
      </c>
    </row>
    <row r="21" spans="1:45" ht="15" customHeight="1" x14ac:dyDescent="0.3">
      <c r="A21" s="29" t="s">
        <v>38</v>
      </c>
      <c r="B21" s="30"/>
      <c r="C21" s="30"/>
      <c r="D21" s="30"/>
      <c r="E21" s="30"/>
      <c r="F21" s="34"/>
      <c r="Y21" s="39"/>
      <c r="AB21" s="72">
        <v>19</v>
      </c>
      <c r="AC21" s="72">
        <v>2019</v>
      </c>
      <c r="AD21" s="77">
        <v>1.61</v>
      </c>
      <c r="AE21" s="77">
        <v>1.59</v>
      </c>
      <c r="AF21" s="77">
        <v>1.59</v>
      </c>
      <c r="AG21" s="77">
        <v>1.56</v>
      </c>
      <c r="AH21" s="78">
        <v>1.55</v>
      </c>
      <c r="AI21" s="78">
        <v>1.46</v>
      </c>
      <c r="AJ21" s="77">
        <v>1.4</v>
      </c>
      <c r="AK21" s="77">
        <v>1.31</v>
      </c>
      <c r="AL21" s="77">
        <v>1.22</v>
      </c>
      <c r="AM21" s="77">
        <v>1.1200000000000001</v>
      </c>
      <c r="AN21" s="77">
        <v>1.01</v>
      </c>
      <c r="AO21" s="77">
        <v>0.93</v>
      </c>
      <c r="AQ21" s="79">
        <f t="shared" si="3"/>
        <v>1.61</v>
      </c>
      <c r="AR21" s="79">
        <f t="shared" si="4"/>
        <v>0.93</v>
      </c>
      <c r="AS21" s="65">
        <f t="shared" si="2"/>
        <v>2019</v>
      </c>
    </row>
    <row r="22" spans="1:45" ht="15" customHeight="1" x14ac:dyDescent="0.3">
      <c r="A22" s="29" t="s">
        <v>39</v>
      </c>
      <c r="B22" s="30"/>
      <c r="C22" s="30"/>
      <c r="D22" s="30"/>
      <c r="E22" s="30"/>
      <c r="F22" s="35"/>
      <c r="Y22" s="39"/>
      <c r="AB22" s="72">
        <v>20</v>
      </c>
      <c r="AC22" s="72">
        <v>2020</v>
      </c>
      <c r="AD22" s="77">
        <v>0.92</v>
      </c>
      <c r="AE22" s="77">
        <v>0.95</v>
      </c>
      <c r="AF22" s="77">
        <v>0.95</v>
      </c>
      <c r="AG22" s="77">
        <v>0.91</v>
      </c>
      <c r="AH22" s="78">
        <v>0.81</v>
      </c>
      <c r="AI22" s="78">
        <v>0.76</v>
      </c>
      <c r="AJ22" s="77">
        <v>0.66</v>
      </c>
      <c r="AK22" s="77">
        <v>0.63</v>
      </c>
      <c r="AL22" s="77">
        <v>0.55000000000000004</v>
      </c>
      <c r="AM22" s="77">
        <v>0.47</v>
      </c>
      <c r="AN22" s="77">
        <v>0.4</v>
      </c>
      <c r="AO22" s="77">
        <v>0.33</v>
      </c>
      <c r="AQ22" s="79">
        <f t="shared" si="3"/>
        <v>0.95</v>
      </c>
      <c r="AR22" s="79">
        <f t="shared" si="4"/>
        <v>0.33</v>
      </c>
      <c r="AS22" s="65">
        <f t="shared" si="2"/>
        <v>2020</v>
      </c>
    </row>
    <row r="23" spans="1:45" ht="15" customHeight="1" x14ac:dyDescent="0.3">
      <c r="A23" s="36" t="s">
        <v>41</v>
      </c>
      <c r="Y23" s="39"/>
      <c r="AB23" s="72">
        <v>21</v>
      </c>
      <c r="AC23" s="72">
        <v>2021</v>
      </c>
      <c r="AD23" s="77">
        <v>0.21</v>
      </c>
      <c r="AE23" s="77">
        <v>0.13</v>
      </c>
      <c r="AF23" s="77">
        <v>0.06</v>
      </c>
      <c r="AG23" s="77">
        <v>0.11</v>
      </c>
      <c r="AH23" s="78">
        <v>0.2</v>
      </c>
      <c r="AI23" s="78">
        <v>0.3</v>
      </c>
      <c r="AJ23" s="77">
        <v>0.42</v>
      </c>
      <c r="AK23" s="77">
        <v>0.47</v>
      </c>
      <c r="AL23" s="77">
        <v>0.63</v>
      </c>
      <c r="AM23" s="77">
        <v>0.82</v>
      </c>
      <c r="AN23" s="77">
        <v>1.05</v>
      </c>
      <c r="AO23" s="77">
        <v>1.29</v>
      </c>
      <c r="AQ23" s="79">
        <f t="shared" si="3"/>
        <v>1.29</v>
      </c>
      <c r="AR23" s="79">
        <f t="shared" si="4"/>
        <v>0.06</v>
      </c>
    </row>
    <row r="24" spans="1:45" ht="15" customHeight="1" x14ac:dyDescent="0.3">
      <c r="A24" s="37" t="s">
        <v>42</v>
      </c>
      <c r="Y24" s="39"/>
      <c r="AB24" s="72">
        <v>22</v>
      </c>
      <c r="AC24" s="72">
        <v>2022</v>
      </c>
      <c r="AD24" s="77">
        <v>1.55</v>
      </c>
      <c r="AE24" s="77">
        <v>1.77</v>
      </c>
      <c r="AF24" s="77">
        <v>2.06</v>
      </c>
      <c r="AG24" s="77">
        <v>2.36</v>
      </c>
      <c r="AH24" s="78">
        <v>2.68</v>
      </c>
      <c r="AI24" s="78">
        <v>3.01</v>
      </c>
      <c r="AJ24" s="77">
        <v>3.4</v>
      </c>
      <c r="AK24" s="77">
        <v>3.83</v>
      </c>
      <c r="AL24" s="77">
        <v>4.1900000000000004</v>
      </c>
      <c r="AM24" s="77">
        <v>4.49</v>
      </c>
      <c r="AN24" s="77">
        <v>4.8</v>
      </c>
      <c r="AO24" s="77">
        <v>5.08</v>
      </c>
      <c r="AQ24" s="79">
        <f t="shared" si="3"/>
        <v>5.08</v>
      </c>
      <c r="AR24" s="79">
        <f t="shared" si="4"/>
        <v>1.55</v>
      </c>
    </row>
    <row r="25" spans="1:45" ht="15" customHeight="1" x14ac:dyDescent="0.25">
      <c r="A25" s="87" t="s">
        <v>43</v>
      </c>
      <c r="B25" s="87"/>
      <c r="C25" s="87"/>
      <c r="D25" s="87"/>
      <c r="E25" s="87"/>
      <c r="Y25" s="2"/>
      <c r="AB25" s="72">
        <v>23</v>
      </c>
      <c r="AC25" s="72">
        <v>2023</v>
      </c>
      <c r="AD25" s="77">
        <v>5.34</v>
      </c>
      <c r="AE25" s="77">
        <v>5.61</v>
      </c>
      <c r="AF25" s="77">
        <v>5.83</v>
      </c>
      <c r="AG25" s="77">
        <v>5.92</v>
      </c>
      <c r="AH25" s="78">
        <v>5.99</v>
      </c>
      <c r="AI25" s="78">
        <v>5.96</v>
      </c>
      <c r="AJ25" s="77">
        <v>5.83</v>
      </c>
      <c r="AK25" s="77">
        <v>5.65</v>
      </c>
      <c r="AL25" s="77">
        <v>5.55</v>
      </c>
      <c r="AM25" s="77">
        <v>5.47</v>
      </c>
      <c r="AN25" s="77">
        <v>5.26</v>
      </c>
      <c r="AO25" s="77">
        <v>5.0199999999999996</v>
      </c>
      <c r="AQ25" s="79">
        <f t="shared" ref="AQ25" si="5">MAX(AD25:AO25)</f>
        <v>5.99</v>
      </c>
      <c r="AR25" s="79">
        <f t="shared" ref="AR25" si="6">MIN(AD25:AO25)</f>
        <v>5.0199999999999996</v>
      </c>
    </row>
    <row r="26" spans="1:45" ht="15" customHeight="1" x14ac:dyDescent="0.3">
      <c r="A26" s="36"/>
      <c r="Y26" s="2"/>
      <c r="AB26" s="72">
        <v>24</v>
      </c>
      <c r="AC26" s="72">
        <v>2024</v>
      </c>
      <c r="AD26" s="77">
        <v>4.82</v>
      </c>
      <c r="AE26" s="77">
        <v>4.5599999999999996</v>
      </c>
      <c r="AF26" s="77">
        <v>4.25</v>
      </c>
      <c r="AG26" s="77"/>
      <c r="AH26" s="78"/>
      <c r="AI26" s="78"/>
      <c r="AJ26" s="77"/>
      <c r="AK26" s="77"/>
      <c r="AL26" s="77"/>
      <c r="AM26" s="77"/>
      <c r="AN26" s="77"/>
      <c r="AO26" s="77"/>
      <c r="AQ26" s="79">
        <f t="shared" ref="AQ26" si="7">MAX(AD26:AO26)</f>
        <v>4.82</v>
      </c>
      <c r="AR26" s="79">
        <f t="shared" ref="AR26" si="8">MIN(AD26:AO26)</f>
        <v>4.25</v>
      </c>
    </row>
    <row r="27" spans="1:45" ht="15.6" x14ac:dyDescent="0.3">
      <c r="A27" s="36"/>
      <c r="Y27" s="2"/>
    </row>
    <row r="28" spans="1:45" x14ac:dyDescent="0.25">
      <c r="A28" s="29"/>
      <c r="D28" s="30"/>
      <c r="E28" s="30"/>
      <c r="Y28" s="2"/>
    </row>
    <row r="29" spans="1:45" ht="15" x14ac:dyDescent="0.25">
      <c r="A29" s="29"/>
      <c r="Y29" s="2"/>
      <c r="AB29" s="80" t="s">
        <v>32</v>
      </c>
    </row>
    <row r="30" spans="1:45" ht="15.6" x14ac:dyDescent="0.3">
      <c r="A30" s="36"/>
      <c r="Y30" s="2"/>
      <c r="AB30" s="81">
        <f>MAX(AD7:AO24)</f>
        <v>5.08</v>
      </c>
    </row>
    <row r="31" spans="1:45" ht="15.6" x14ac:dyDescent="0.3">
      <c r="A31" s="37"/>
      <c r="Y31" s="2"/>
      <c r="AB31" s="80" t="s">
        <v>36</v>
      </c>
    </row>
    <row r="32" spans="1:45" ht="15.6" x14ac:dyDescent="0.3">
      <c r="A32" s="36"/>
      <c r="B32" s="30"/>
      <c r="C32" s="30"/>
      <c r="Y32" s="2"/>
      <c r="AB32" s="81">
        <f>MIN(AD7:AO24)</f>
        <v>0.02</v>
      </c>
    </row>
    <row r="33" spans="6:35" x14ac:dyDescent="0.25">
      <c r="F33" s="39"/>
      <c r="Y33" s="2"/>
    </row>
    <row r="34" spans="6:35" x14ac:dyDescent="0.25">
      <c r="Y34" s="2"/>
    </row>
    <row r="35" spans="6:35" x14ac:dyDescent="0.25">
      <c r="Y35" s="2"/>
    </row>
    <row r="36" spans="6:35" x14ac:dyDescent="0.25">
      <c r="Y36" s="2"/>
    </row>
    <row r="37" spans="6:35" x14ac:dyDescent="0.25">
      <c r="Y37" s="2"/>
    </row>
    <row r="38" spans="6:35" x14ac:dyDescent="0.25">
      <c r="Y38" s="2"/>
    </row>
    <row r="39" spans="6:35" x14ac:dyDescent="0.25">
      <c r="Y39" s="2"/>
    </row>
    <row r="40" spans="6:35" x14ac:dyDescent="0.25">
      <c r="Y40" s="2"/>
    </row>
    <row r="41" spans="6:35" ht="15" x14ac:dyDescent="0.25">
      <c r="Y41" s="2"/>
      <c r="AC41" s="72"/>
      <c r="AD41" s="70"/>
      <c r="AE41" s="70"/>
      <c r="AF41" s="70"/>
      <c r="AG41" s="70"/>
      <c r="AH41" s="82"/>
      <c r="AI41" s="82"/>
    </row>
    <row r="42" spans="6:35" ht="15" x14ac:dyDescent="0.25">
      <c r="Y42" s="2"/>
      <c r="AC42" s="72"/>
      <c r="AD42" s="70"/>
      <c r="AE42" s="70"/>
      <c r="AF42" s="70"/>
      <c r="AG42" s="70"/>
      <c r="AH42" s="82"/>
      <c r="AI42" s="82"/>
    </row>
    <row r="43" spans="6:35" ht="15" x14ac:dyDescent="0.25">
      <c r="Y43" s="2"/>
      <c r="AC43" s="72"/>
      <c r="AD43" s="70"/>
      <c r="AE43" s="70"/>
      <c r="AF43" s="70"/>
      <c r="AG43" s="70"/>
      <c r="AH43" s="82"/>
      <c r="AI43" s="82"/>
    </row>
    <row r="44" spans="6:35" ht="15" x14ac:dyDescent="0.25">
      <c r="Y44" s="2"/>
      <c r="AC44" s="72"/>
      <c r="AD44" s="70"/>
      <c r="AE44" s="70"/>
      <c r="AF44" s="70"/>
      <c r="AG44" s="70"/>
      <c r="AH44" s="82"/>
      <c r="AI44" s="82"/>
    </row>
    <row r="45" spans="6:35" ht="15" x14ac:dyDescent="0.25">
      <c r="Y45" s="2"/>
      <c r="AC45" s="72"/>
      <c r="AD45" s="70"/>
      <c r="AE45" s="70"/>
      <c r="AF45" s="70"/>
      <c r="AG45" s="70"/>
      <c r="AH45" s="82"/>
      <c r="AI45" s="82"/>
    </row>
    <row r="46" spans="6:35" ht="15" x14ac:dyDescent="0.25">
      <c r="Y46" s="2"/>
      <c r="AC46" s="72"/>
      <c r="AD46" s="73"/>
      <c r="AE46" s="72"/>
      <c r="AF46" s="73"/>
    </row>
    <row r="47" spans="6:35" ht="15" x14ac:dyDescent="0.25">
      <c r="Y47" s="2"/>
      <c r="AC47" s="72"/>
    </row>
    <row r="48" spans="6:35" ht="15" x14ac:dyDescent="0.25">
      <c r="Y48" s="2"/>
      <c r="AC48" s="72"/>
    </row>
    <row r="49" spans="25:25" x14ac:dyDescent="0.25">
      <c r="Y49" s="2"/>
    </row>
    <row r="50" spans="25:25" x14ac:dyDescent="0.25">
      <c r="Y50" s="2"/>
    </row>
    <row r="51" spans="25:25" x14ac:dyDescent="0.25">
      <c r="Y51" s="2"/>
    </row>
    <row r="52" spans="25:25" x14ac:dyDescent="0.25">
      <c r="Y52" s="2"/>
    </row>
    <row r="53" spans="25:25" x14ac:dyDescent="0.25">
      <c r="Y53" s="2"/>
    </row>
    <row r="54" spans="25:25" x14ac:dyDescent="0.25">
      <c r="Y54" s="2"/>
    </row>
    <row r="55" spans="25:25" x14ac:dyDescent="0.25">
      <c r="Y55" s="2"/>
    </row>
    <row r="56" spans="25:25" x14ac:dyDescent="0.25">
      <c r="Y56" s="2"/>
    </row>
    <row r="57" spans="25:25" x14ac:dyDescent="0.25">
      <c r="Y57" s="2"/>
    </row>
    <row r="58" spans="25:25" x14ac:dyDescent="0.25">
      <c r="Y58" s="2"/>
    </row>
    <row r="59" spans="25:25" x14ac:dyDescent="0.25">
      <c r="Y59" s="2"/>
    </row>
    <row r="60" spans="25:25" x14ac:dyDescent="0.25">
      <c r="Y60" s="2"/>
    </row>
    <row r="61" spans="25:25" x14ac:dyDescent="0.25">
      <c r="Y61" s="2"/>
    </row>
  </sheetData>
  <sheetProtection formatCells="0"/>
  <mergeCells count="17">
    <mergeCell ref="A2:A3"/>
    <mergeCell ref="B2:B7"/>
    <mergeCell ref="E2:E6"/>
    <mergeCell ref="A4:A7"/>
    <mergeCell ref="A8:E9"/>
    <mergeCell ref="C4:C7"/>
    <mergeCell ref="C2:C3"/>
    <mergeCell ref="A25:E25"/>
    <mergeCell ref="F8:G8"/>
    <mergeCell ref="F9:G9"/>
    <mergeCell ref="E10:E11"/>
    <mergeCell ref="F10:F11"/>
    <mergeCell ref="G10:G11"/>
    <mergeCell ref="B12:B16"/>
    <mergeCell ref="D12:D16"/>
    <mergeCell ref="E13:G13"/>
    <mergeCell ref="E15:G15"/>
  </mergeCells>
  <conditionalFormatting sqref="D12:D16">
    <cfRule type="expression" dxfId="43" priority="11" stopIfTrue="1">
      <formula>IF($D$12&gt;$G$12,1,0)</formula>
    </cfRule>
    <cfRule type="expression" dxfId="42" priority="12" stopIfTrue="1">
      <formula>IF($D$12&gt;$F$12,1,0)</formula>
    </cfRule>
    <cfRule type="expression" dxfId="41" priority="13" stopIfTrue="1">
      <formula>IF($D$12&gt;$E$12,1,0)</formula>
    </cfRule>
  </conditionalFormatting>
  <conditionalFormatting sqref="E2:E6">
    <cfRule type="expression" dxfId="40" priority="1" stopIfTrue="1">
      <formula>IF($D$12&gt;$G$12,1,0)</formula>
    </cfRule>
    <cfRule type="expression" dxfId="39" priority="2" stopIfTrue="1">
      <formula>IF(AND($D$12&gt;$F$12,$D$12&lt;=$G$12),1,0)</formula>
    </cfRule>
    <cfRule type="expression" dxfId="38" priority="3" stopIfTrue="1">
      <formula>IF($D$12&gt;$E$12,1,0)</formula>
    </cfRule>
  </conditionalFormatting>
  <conditionalFormatting sqref="E10:E11">
    <cfRule type="expression" dxfId="37" priority="7" stopIfTrue="1">
      <formula>IF($D$12&gt;$E$12,1,0)</formula>
    </cfRule>
  </conditionalFormatting>
  <conditionalFormatting sqref="E12:G12">
    <cfRule type="expression" dxfId="36" priority="22" stopIfTrue="1">
      <formula>IF($D$12&gt;A1,1,0)</formula>
    </cfRule>
  </conditionalFormatting>
  <conditionalFormatting sqref="E13:G13 E15:G15 A25">
    <cfRule type="expression" dxfId="35" priority="8" stopIfTrue="1">
      <formula>IF($D$12&gt;$G$12,1,0)</formula>
    </cfRule>
    <cfRule type="expression" dxfId="34" priority="9" stopIfTrue="1">
      <formula>IF($D$12&gt;$F$12,1,0)</formula>
    </cfRule>
    <cfRule type="expression" dxfId="33" priority="10" stopIfTrue="1">
      <formula>IF($D$12&gt;$E$12,1,0)</formula>
    </cfRule>
  </conditionalFormatting>
  <conditionalFormatting sqref="E14:G14">
    <cfRule type="expression" dxfId="32" priority="21" stopIfTrue="1">
      <formula>IF($D$12/4&gt;A1,1,0)</formula>
    </cfRule>
  </conditionalFormatting>
  <conditionalFormatting sqref="E16:G16">
    <cfRule type="expression" dxfId="31" priority="20" stopIfTrue="1">
      <formula>IF($D$12/12&gt;A1,1,0)</formula>
    </cfRule>
  </conditionalFormatting>
  <conditionalFormatting sqref="F2">
    <cfRule type="cellIs" dxfId="30" priority="18" stopIfTrue="1" operator="lessThanOrEqual">
      <formula>0</formula>
    </cfRule>
    <cfRule type="expression" dxfId="29" priority="19" stopIfTrue="1">
      <formula>IF($A$27&gt;=$C$28,1,0)</formula>
    </cfRule>
  </conditionalFormatting>
  <conditionalFormatting sqref="F4">
    <cfRule type="cellIs" dxfId="28" priority="16" stopIfTrue="1" operator="lessThanOrEqual">
      <formula>0</formula>
    </cfRule>
    <cfRule type="expression" dxfId="27" priority="17" stopIfTrue="1">
      <formula>IF($A$27&gt;=$C$28*3,1,0)</formula>
    </cfRule>
  </conditionalFormatting>
  <conditionalFormatting sqref="F6">
    <cfRule type="cellIs" dxfId="26" priority="14" stopIfTrue="1" operator="equal">
      <formula>0</formula>
    </cfRule>
    <cfRule type="expression" dxfId="25" priority="15" stopIfTrue="1">
      <formula>IF($A$27&gt;=$C$28*5,1,0)</formula>
    </cfRule>
  </conditionalFormatting>
  <conditionalFormatting sqref="F10:F11">
    <cfRule type="expression" dxfId="24" priority="6" stopIfTrue="1">
      <formula>IF($D$12&gt;$F$12,1,0)</formula>
    </cfRule>
  </conditionalFormatting>
  <conditionalFormatting sqref="F8:G9">
    <cfRule type="expression" dxfId="23" priority="4" stopIfTrue="1">
      <formula>IF($D$11&gt;0,1,0)</formula>
    </cfRule>
  </conditionalFormatting>
  <conditionalFormatting sqref="G10:G11">
    <cfRule type="expression" dxfId="22" priority="5" stopIfTrue="1">
      <formula>IF($D$12&gt;$G$12,1,0)</formula>
    </cfRule>
  </conditionalFormatting>
  <pageMargins left="0.74791666666666667" right="0.74791666666666667" top="0.98402777777777772" bottom="0.98402777777777772" header="0.51180555555555551" footer="0.51180555555555551"/>
  <pageSetup paperSize="8" scale="130" firstPageNumber="0" orientation="landscape" horizontalDpi="300" verticalDpi="300" r:id="rId1"/>
  <headerFooter alignWithMargins="0"/>
  <ignoredErrors>
    <ignoredError sqref="AQ7:A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L61"/>
  <sheetViews>
    <sheetView showZeros="0" zoomScale="93" zoomScaleNormal="93" workbookViewId="0">
      <selection activeCell="A2" sqref="A2:A3"/>
    </sheetView>
  </sheetViews>
  <sheetFormatPr baseColWidth="10" defaultColWidth="11.44140625" defaultRowHeight="13.2" x14ac:dyDescent="0.25"/>
  <cols>
    <col min="1" max="1" width="23" style="1" customWidth="1"/>
    <col min="2" max="2" width="16.88671875" style="1" customWidth="1"/>
    <col min="3" max="3" width="25" style="1" customWidth="1"/>
    <col min="4" max="4" width="20.33203125" style="1" customWidth="1"/>
    <col min="5" max="5" width="19.6640625" style="1" customWidth="1"/>
    <col min="6" max="6" width="21.6640625" style="1" customWidth="1"/>
    <col min="7" max="7" width="20.44140625" style="1" customWidth="1"/>
    <col min="8" max="26" width="11.44140625" style="1" customWidth="1"/>
    <col min="27" max="34" width="11.44140625" style="44"/>
    <col min="35" max="35" width="11.44140625" style="2"/>
    <col min="36" max="16384" width="11.44140625" style="1"/>
  </cols>
  <sheetData>
    <row r="1" spans="1:38" x14ac:dyDescent="0.25">
      <c r="A1" s="3" t="s">
        <v>0</v>
      </c>
      <c r="B1" s="4" t="s">
        <v>1</v>
      </c>
      <c r="C1" s="5" t="s">
        <v>2</v>
      </c>
      <c r="D1" s="6"/>
      <c r="E1" s="7" t="s">
        <v>3</v>
      </c>
      <c r="F1" s="7" t="s">
        <v>4</v>
      </c>
      <c r="G1" s="8"/>
      <c r="Y1" s="2"/>
      <c r="Z1" s="2"/>
      <c r="AA1" s="40"/>
      <c r="AB1" s="41"/>
      <c r="AC1" s="41"/>
      <c r="AD1" s="41"/>
      <c r="AE1" s="41"/>
      <c r="AF1" s="41"/>
      <c r="AG1" s="42"/>
      <c r="AH1" s="42"/>
      <c r="AI1" s="1"/>
      <c r="AL1" s="9"/>
    </row>
    <row r="2" spans="1:38" ht="20.100000000000001" customHeight="1" x14ac:dyDescent="0.25">
      <c r="A2" s="95">
        <v>0</v>
      </c>
      <c r="B2" s="108">
        <f>IF(A2=0,0,INDEX($AB$4:$AB$15,$A$2))</f>
        <v>0</v>
      </c>
      <c r="C2" s="109">
        <v>0</v>
      </c>
      <c r="D2" s="6"/>
      <c r="E2" s="110">
        <f>IF($D$12=0,0,($D$12-$B$12)/$B$12)</f>
        <v>0</v>
      </c>
      <c r="F2" s="10">
        <f>$A$4</f>
        <v>0</v>
      </c>
      <c r="G2" s="8"/>
      <c r="Y2" s="2"/>
      <c r="Z2" s="2"/>
      <c r="AA2" s="43"/>
      <c r="AG2" s="45"/>
      <c r="AH2" s="45"/>
      <c r="AI2" s="1"/>
      <c r="AL2" s="9"/>
    </row>
    <row r="3" spans="1:38" ht="15" x14ac:dyDescent="0.25">
      <c r="A3" s="95"/>
      <c r="B3" s="108"/>
      <c r="C3" s="109"/>
      <c r="D3" s="6"/>
      <c r="E3" s="110"/>
      <c r="F3" s="7" t="s">
        <v>5</v>
      </c>
      <c r="G3" s="8"/>
      <c r="Y3" s="2"/>
      <c r="Z3" s="2"/>
      <c r="AA3" s="46" t="s">
        <v>6</v>
      </c>
      <c r="AB3" s="47" t="s">
        <v>1</v>
      </c>
      <c r="AC3" s="48" t="s">
        <v>7</v>
      </c>
      <c r="AD3" s="49" t="s">
        <v>8</v>
      </c>
      <c r="AE3" s="50" t="s">
        <v>9</v>
      </c>
      <c r="AF3" s="50" t="s">
        <v>10</v>
      </c>
      <c r="AG3" s="50" t="s">
        <v>11</v>
      </c>
      <c r="AH3" s="50">
        <v>20.13</v>
      </c>
      <c r="AI3" s="64"/>
      <c r="AL3" s="9"/>
    </row>
    <row r="4" spans="1:38" ht="20.100000000000001" customHeight="1" x14ac:dyDescent="0.25">
      <c r="A4" s="100">
        <f>IF($C$2=0,0,IF($C$2=8,INDEX($AC$4:$AC$15,$A$2)/100,IF($C$2=9,INDEX($AD$4:$AD$15,$A$2)/100,IF($C$2=10,INDEX($AE$4:$AE$15,$A$2)/100,IF($C$2=11,INDEX($AF$4:$AF$15,$A$2)/100,IF($C$2=12,INDEX($AG$4:$AG$15,$A$2)/100,IF($C$2=13,INDEX($AH$4:$AH$15,$A$2)/100)))))))</f>
        <v>0</v>
      </c>
      <c r="B4" s="108"/>
      <c r="C4" s="109"/>
      <c r="D4" s="6"/>
      <c r="E4" s="110"/>
      <c r="F4" s="10">
        <f>$A$4*3</f>
        <v>0</v>
      </c>
      <c r="G4" s="8"/>
      <c r="Y4" s="2"/>
      <c r="Z4" s="2"/>
      <c r="AA4" s="51">
        <v>1</v>
      </c>
      <c r="AB4" s="47" t="s">
        <v>12</v>
      </c>
      <c r="AC4" s="52">
        <v>1.47</v>
      </c>
      <c r="AD4" s="49">
        <v>2.79</v>
      </c>
      <c r="AE4" s="49">
        <v>0.06</v>
      </c>
      <c r="AF4" s="49">
        <v>1.45</v>
      </c>
      <c r="AG4" s="49">
        <v>2.0499999999999998</v>
      </c>
      <c r="AI4" s="1"/>
      <c r="AL4" s="9"/>
    </row>
    <row r="5" spans="1:38" ht="15" x14ac:dyDescent="0.25">
      <c r="A5" s="100"/>
      <c r="B5" s="108"/>
      <c r="C5" s="109"/>
      <c r="D5" s="6"/>
      <c r="E5" s="110"/>
      <c r="F5" s="7" t="s">
        <v>13</v>
      </c>
      <c r="G5" s="8"/>
      <c r="Y5" s="2"/>
      <c r="Z5" s="2"/>
      <c r="AA5" s="51">
        <f t="shared" ref="AA5:AA15" si="0">AA4+1</f>
        <v>2</v>
      </c>
      <c r="AB5" s="47" t="s">
        <v>14</v>
      </c>
      <c r="AC5" s="52">
        <v>1.59</v>
      </c>
      <c r="AD5" s="49">
        <v>2.62</v>
      </c>
      <c r="AE5" s="49">
        <v>0.09</v>
      </c>
      <c r="AF5" s="49">
        <v>1.51</v>
      </c>
      <c r="AG5" s="49">
        <v>2.1</v>
      </c>
      <c r="AI5" s="1"/>
      <c r="AL5" s="9"/>
    </row>
    <row r="6" spans="1:38" ht="20.100000000000001" customHeight="1" x14ac:dyDescent="0.25">
      <c r="A6" s="100"/>
      <c r="B6" s="108"/>
      <c r="C6" s="109"/>
      <c r="D6" s="6"/>
      <c r="E6" s="110"/>
      <c r="F6" s="11">
        <f>$A$4*5</f>
        <v>0</v>
      </c>
      <c r="G6" s="8"/>
      <c r="Y6" s="2"/>
      <c r="Z6" s="2"/>
      <c r="AA6" s="51">
        <f t="shared" si="0"/>
        <v>3</v>
      </c>
      <c r="AB6" s="47" t="s">
        <v>15</v>
      </c>
      <c r="AC6" s="52">
        <v>1.74</v>
      </c>
      <c r="AD6" s="49">
        <v>2.46</v>
      </c>
      <c r="AE6" s="49">
        <v>0.12</v>
      </c>
      <c r="AF6" s="49">
        <v>1.54</v>
      </c>
      <c r="AG6" s="49">
        <v>2.15</v>
      </c>
      <c r="AI6" s="1"/>
      <c r="AL6" s="9"/>
    </row>
    <row r="7" spans="1:38" ht="15" x14ac:dyDescent="0.25">
      <c r="A7" s="100"/>
      <c r="B7" s="108"/>
      <c r="C7" s="109"/>
      <c r="D7" s="12"/>
      <c r="E7" s="13"/>
      <c r="F7" s="13"/>
      <c r="G7" s="14"/>
      <c r="Y7" s="2"/>
      <c r="Z7" s="2"/>
      <c r="AA7" s="51">
        <f t="shared" si="0"/>
        <v>4</v>
      </c>
      <c r="AB7" s="53" t="s">
        <v>16</v>
      </c>
      <c r="AC7" s="52">
        <v>1.9</v>
      </c>
      <c r="AD7" s="49">
        <v>2.2200000000000002</v>
      </c>
      <c r="AE7" s="49">
        <v>0.22</v>
      </c>
      <c r="AF7" s="49">
        <v>1.58</v>
      </c>
      <c r="AG7" s="49">
        <v>2.1800000000000002</v>
      </c>
      <c r="AI7" s="1"/>
      <c r="AL7" s="9"/>
    </row>
    <row r="8" spans="1:38" ht="18" customHeight="1" x14ac:dyDescent="0.25">
      <c r="A8" s="101" t="str">
        <f>IF($G$12&lt;$D$12,"Nouveau bail CONTESTÉ - (ou Augmentation ou Renouvellement Contesté) par l'A.L.M",IF($F$12&lt;$D$12,"Renouvellement CONTESTÉ - (ou Augmentation Contestée) par l'A.L.M",IF($E$12&lt;$D$12,"Augmentation Annuelle CONTESTÉE par l'A.L.M","OK pour l'A.L.M")))</f>
        <v>OK pour l'A.L.M</v>
      </c>
      <c r="B8" s="101"/>
      <c r="C8" s="101"/>
      <c r="D8" s="101"/>
      <c r="E8" s="101"/>
      <c r="F8" s="88" t="str">
        <f>IF($D$11&gt;0,"3% Loyer Annuel + 3% Charges","3% Loyer Annuel - HORS charges")</f>
        <v>3% Loyer Annuel - HORS charges</v>
      </c>
      <c r="G8" s="88"/>
      <c r="Y8" s="2"/>
      <c r="Z8" s="2"/>
      <c r="AA8" s="51">
        <f t="shared" si="0"/>
        <v>5</v>
      </c>
      <c r="AB8" s="47" t="s">
        <v>17</v>
      </c>
      <c r="AC8" s="52">
        <v>2.04</v>
      </c>
      <c r="AD8" s="49">
        <v>1.98</v>
      </c>
      <c r="AE8" s="49">
        <v>0.34</v>
      </c>
      <c r="AF8" s="49">
        <v>1.62</v>
      </c>
      <c r="AG8" s="49">
        <v>2.1800000000000002</v>
      </c>
      <c r="AI8" s="1"/>
      <c r="AL8" s="9"/>
    </row>
    <row r="9" spans="1:38" ht="18" customHeight="1" x14ac:dyDescent="0.25">
      <c r="A9" s="101"/>
      <c r="B9" s="101"/>
      <c r="C9" s="101"/>
      <c r="D9" s="101"/>
      <c r="E9" s="101"/>
      <c r="F9" s="89">
        <f>IF($D$12&lt;&gt;0,($D$12+$D$11)*3%,0)</f>
        <v>0</v>
      </c>
      <c r="G9" s="89"/>
      <c r="I9" s="15"/>
      <c r="Y9" s="2"/>
      <c r="Z9" s="2"/>
      <c r="AA9" s="51">
        <f t="shared" si="0"/>
        <v>6</v>
      </c>
      <c r="AB9" s="47" t="s">
        <v>18</v>
      </c>
      <c r="AC9" s="52">
        <v>2.2200000000000002</v>
      </c>
      <c r="AD9" s="49">
        <v>1.68</v>
      </c>
      <c r="AE9" s="49">
        <v>0.5</v>
      </c>
      <c r="AF9" s="49">
        <v>1.65</v>
      </c>
      <c r="AG9" s="49">
        <v>2.17</v>
      </c>
      <c r="AI9" s="1"/>
      <c r="AL9" s="9"/>
    </row>
    <row r="10" spans="1:38" ht="12.75" customHeight="1" x14ac:dyDescent="0.25">
      <c r="A10" s="16"/>
      <c r="B10" s="17"/>
      <c r="C10" s="18"/>
      <c r="D10" s="19" t="s">
        <v>19</v>
      </c>
      <c r="E10" s="90" t="str">
        <f>IF($D$12&gt;$E$12,"*** Augmen. Annuelle ILLEGALE ***","Augmengtation Annuelle Légale")</f>
        <v>Augmengtation Annuelle Légale</v>
      </c>
      <c r="F10" s="91" t="str">
        <f>IF($D$12&gt;$F$12,"*** Renouvellement Bail ILLEGAL ***","Renouvellement Bail Légal")</f>
        <v>Renouvellement Bail Légal</v>
      </c>
      <c r="G10" s="92" t="str">
        <f>IF($D$12&gt;$G$12,"*** Nouveau Bail ILLEGAL ***","Nouveau Bail Légal")</f>
        <v>Nouveau Bail Légal</v>
      </c>
      <c r="Y10" s="2"/>
      <c r="Z10" s="2"/>
      <c r="AA10" s="51">
        <f t="shared" si="0"/>
        <v>7</v>
      </c>
      <c r="AB10" s="47" t="s">
        <v>20</v>
      </c>
      <c r="AC10" s="52">
        <v>2.41</v>
      </c>
      <c r="AD10" s="49">
        <v>1.35</v>
      </c>
      <c r="AE10" s="49">
        <v>0.66</v>
      </c>
      <c r="AF10" s="49">
        <v>1.7</v>
      </c>
      <c r="AG10" s="49">
        <v>2.15</v>
      </c>
      <c r="AI10" s="1"/>
      <c r="AL10" s="9"/>
    </row>
    <row r="11" spans="1:38" ht="24.9" customHeight="1" x14ac:dyDescent="0.25">
      <c r="A11" s="20" t="s">
        <v>21</v>
      </c>
      <c r="B11" s="21"/>
      <c r="C11" s="22" t="s">
        <v>22</v>
      </c>
      <c r="D11" s="38"/>
      <c r="E11" s="90"/>
      <c r="F11" s="91"/>
      <c r="G11" s="92"/>
      <c r="Y11" s="2"/>
      <c r="Z11" s="2"/>
      <c r="AA11" s="51">
        <f t="shared" si="0"/>
        <v>8</v>
      </c>
      <c r="AB11" s="47" t="s">
        <v>23</v>
      </c>
      <c r="AC11" s="52">
        <v>2.62</v>
      </c>
      <c r="AD11" s="49">
        <v>0.99</v>
      </c>
      <c r="AE11" s="49">
        <v>0.86</v>
      </c>
      <c r="AF11" s="49">
        <v>1.73</v>
      </c>
      <c r="AG11" s="49">
        <v>2.15</v>
      </c>
      <c r="AI11" s="1"/>
      <c r="AL11" s="9"/>
    </row>
    <row r="12" spans="1:38" ht="24.9" customHeight="1" x14ac:dyDescent="0.25">
      <c r="A12" s="23"/>
      <c r="B12" s="93">
        <f>$A$12+$A$14*4+$A$16*12</f>
        <v>0</v>
      </c>
      <c r="C12" s="24"/>
      <c r="D12" s="94">
        <f>$C$12+$C$14*4+$C$16*12</f>
        <v>0</v>
      </c>
      <c r="E12" s="25">
        <f>$B$12*(1+$F$2)</f>
        <v>0</v>
      </c>
      <c r="F12" s="25">
        <f>$B$12*(1+$F$4)</f>
        <v>0</v>
      </c>
      <c r="G12" s="25">
        <f>$B$12*(1+$F$6)</f>
        <v>0</v>
      </c>
      <c r="Y12" s="2"/>
      <c r="Z12" s="2"/>
      <c r="AA12" s="51">
        <f t="shared" si="0"/>
        <v>9</v>
      </c>
      <c r="AB12" s="47" t="s">
        <v>24</v>
      </c>
      <c r="AC12" s="52">
        <v>2.79</v>
      </c>
      <c r="AD12" s="49">
        <v>0.71</v>
      </c>
      <c r="AE12" s="49">
        <v>0.98</v>
      </c>
      <c r="AF12" s="49">
        <v>1.8</v>
      </c>
      <c r="AG12" s="49">
        <v>2.14</v>
      </c>
      <c r="AI12" s="1"/>
      <c r="AL12" s="9"/>
    </row>
    <row r="13" spans="1:38" ht="16.5" customHeight="1" x14ac:dyDescent="0.25">
      <c r="A13" s="26" t="s">
        <v>25</v>
      </c>
      <c r="B13" s="93"/>
      <c r="C13" s="26" t="s">
        <v>26</v>
      </c>
      <c r="D13" s="94"/>
      <c r="E13" s="87" t="str">
        <f>IF($D$12&gt;$E$12,"*** Augmentation Trimestrielle ILLEGALE ***"," Ou Augmentation Timestrielle Légale")</f>
        <v xml:space="preserve"> Ou Augmentation Timestrielle Légale</v>
      </c>
      <c r="F13" s="87"/>
      <c r="G13" s="87"/>
      <c r="Y13" s="2"/>
      <c r="Z13" s="2"/>
      <c r="AA13" s="51">
        <f t="shared" si="0"/>
        <v>10</v>
      </c>
      <c r="AB13" s="47" t="s">
        <v>27</v>
      </c>
      <c r="AC13" s="52">
        <v>2.92</v>
      </c>
      <c r="AD13" s="49">
        <v>0.43</v>
      </c>
      <c r="AE13" s="49">
        <v>1.1399999999999999</v>
      </c>
      <c r="AF13" s="49">
        <v>1.86</v>
      </c>
      <c r="AG13" s="49">
        <v>2.11</v>
      </c>
      <c r="AI13" s="1"/>
      <c r="AL13" s="9"/>
    </row>
    <row r="14" spans="1:38" ht="24.9" customHeight="1" x14ac:dyDescent="0.25">
      <c r="A14" s="23"/>
      <c r="B14" s="93"/>
      <c r="C14" s="24"/>
      <c r="D14" s="94"/>
      <c r="E14" s="25">
        <f>$E$12/4</f>
        <v>0</v>
      </c>
      <c r="F14" s="25">
        <f>$F$12/4</f>
        <v>0</v>
      </c>
      <c r="G14" s="25">
        <f>$G$12/4</f>
        <v>0</v>
      </c>
      <c r="Y14" s="2"/>
      <c r="Z14" s="2"/>
      <c r="AA14" s="51">
        <f t="shared" si="0"/>
        <v>11</v>
      </c>
      <c r="AB14" s="47" t="s">
        <v>28</v>
      </c>
      <c r="AC14" s="52">
        <v>2.99</v>
      </c>
      <c r="AD14" s="49">
        <v>0.19</v>
      </c>
      <c r="AE14" s="49">
        <v>1.28</v>
      </c>
      <c r="AF14" s="49">
        <v>1.92</v>
      </c>
      <c r="AG14" s="49">
        <v>2.06</v>
      </c>
      <c r="AI14" s="1"/>
      <c r="AL14" s="9"/>
    </row>
    <row r="15" spans="1:38" ht="15.75" customHeight="1" x14ac:dyDescent="0.25">
      <c r="A15" s="26" t="s">
        <v>29</v>
      </c>
      <c r="B15" s="93"/>
      <c r="C15" s="3" t="s">
        <v>30</v>
      </c>
      <c r="D15" s="94"/>
      <c r="E15" s="87" t="str">
        <f>IF($D$12&gt;$E$12,"*** Augmentation Mensuelle ILLEGALE ***","Ou Augmentation Mensuelle Légale")</f>
        <v>Ou Augmentation Mensuelle Légale</v>
      </c>
      <c r="F15" s="87"/>
      <c r="G15" s="87"/>
      <c r="Y15" s="2"/>
      <c r="Z15" s="2"/>
      <c r="AA15" s="51">
        <f t="shared" si="0"/>
        <v>12</v>
      </c>
      <c r="AB15" s="47" t="s">
        <v>31</v>
      </c>
      <c r="AC15" s="52">
        <v>2.92</v>
      </c>
      <c r="AD15" s="49">
        <v>0.08</v>
      </c>
      <c r="AE15" s="49">
        <v>1.38</v>
      </c>
      <c r="AF15" s="49">
        <v>1.99</v>
      </c>
      <c r="AG15" s="49">
        <v>1.97</v>
      </c>
      <c r="AI15" s="1"/>
      <c r="AL15" s="9"/>
    </row>
    <row r="16" spans="1:38" ht="24.75" customHeight="1" x14ac:dyDescent="0.25">
      <c r="A16" s="23"/>
      <c r="B16" s="93"/>
      <c r="C16" s="24"/>
      <c r="D16" s="94"/>
      <c r="E16" s="25">
        <f>$E$12/12</f>
        <v>0</v>
      </c>
      <c r="F16" s="25">
        <f>$F$12/12</f>
        <v>0</v>
      </c>
      <c r="G16" s="25">
        <f>$G$12/12</f>
        <v>0</v>
      </c>
      <c r="Y16" s="2"/>
      <c r="Z16" s="2"/>
      <c r="AA16" s="51"/>
      <c r="AB16" s="47"/>
      <c r="AC16" s="47"/>
      <c r="AD16" s="47"/>
      <c r="AE16" s="47"/>
      <c r="AF16" s="47"/>
      <c r="AG16" s="45"/>
      <c r="AH16" s="45"/>
      <c r="AI16" s="1"/>
      <c r="AL16" s="9"/>
    </row>
    <row r="17" spans="1:38" ht="15.6" x14ac:dyDescent="0.3">
      <c r="A17" s="27"/>
      <c r="D17" s="28"/>
      <c r="E17" s="28"/>
      <c r="Y17" s="2"/>
      <c r="Z17" s="2"/>
      <c r="AA17" s="51"/>
      <c r="AB17" s="54" t="s">
        <v>32</v>
      </c>
      <c r="AC17" s="47"/>
      <c r="AD17" s="47"/>
      <c r="AE17" s="47"/>
      <c r="AF17" s="47"/>
      <c r="AG17" s="45"/>
      <c r="AH17" s="45"/>
      <c r="AI17" s="1"/>
      <c r="AL17" s="9"/>
    </row>
    <row r="18" spans="1:38" ht="15" customHeight="1" x14ac:dyDescent="0.3">
      <c r="A18" s="29" t="s">
        <v>33</v>
      </c>
      <c r="D18" s="30"/>
      <c r="E18" s="30"/>
      <c r="F18" s="31"/>
      <c r="Y18" s="2"/>
      <c r="Z18" s="2"/>
      <c r="AA18" s="51"/>
      <c r="AB18" s="55">
        <f>MAX(AC23:AC34,AD23:AD34,AC4:AC15,AD4:AD15,AE4:AE15,AF4:AF15)</f>
        <v>2.99</v>
      </c>
      <c r="AC18" s="56" t="s">
        <v>34</v>
      </c>
      <c r="AD18" s="47"/>
      <c r="AE18" s="47"/>
      <c r="AF18" s="47"/>
      <c r="AG18" s="45"/>
      <c r="AH18" s="45"/>
      <c r="AI18" s="1"/>
      <c r="AL18" s="9"/>
    </row>
    <row r="19" spans="1:38" ht="15" customHeight="1" x14ac:dyDescent="0.3">
      <c r="A19" s="29" t="s">
        <v>35</v>
      </c>
      <c r="F19" s="32"/>
      <c r="Y19" s="2"/>
      <c r="Z19" s="2"/>
      <c r="AA19" s="51"/>
      <c r="AB19" s="54" t="s">
        <v>36</v>
      </c>
      <c r="AC19" s="56">
        <f>(AB18+AB20)/2</f>
        <v>1.5250000000000001</v>
      </c>
      <c r="AD19" s="47"/>
      <c r="AE19" s="47"/>
      <c r="AF19" s="47"/>
      <c r="AG19" s="45"/>
      <c r="AH19" s="45"/>
      <c r="AI19" s="1"/>
      <c r="AL19" s="9"/>
    </row>
    <row r="20" spans="1:38" ht="15" customHeight="1" x14ac:dyDescent="0.3">
      <c r="A20" s="29" t="s">
        <v>37</v>
      </c>
      <c r="F20" s="33"/>
      <c r="Y20" s="2"/>
      <c r="Z20" s="2"/>
      <c r="AA20" s="57"/>
      <c r="AB20" s="58">
        <f>MIN(AC23:AC34,AD23:AD34,AC4:AC15,AD4:AD15,AE4:AE15,AF4:AF15)</f>
        <v>0.06</v>
      </c>
      <c r="AC20" s="59"/>
      <c r="AD20" s="59"/>
      <c r="AE20" s="59"/>
      <c r="AF20" s="59"/>
      <c r="AG20" s="60"/>
      <c r="AH20" s="60"/>
      <c r="AI20" s="1"/>
      <c r="AL20" s="9"/>
    </row>
    <row r="21" spans="1:38" ht="15" customHeight="1" x14ac:dyDescent="0.25">
      <c r="A21" s="29" t="s">
        <v>38</v>
      </c>
      <c r="B21" s="30"/>
      <c r="C21" s="30"/>
      <c r="D21" s="30"/>
      <c r="E21" s="30"/>
      <c r="F21" s="34"/>
      <c r="Y21" s="2"/>
      <c r="Z21" s="2"/>
      <c r="AI21" s="1"/>
      <c r="AL21" s="9"/>
    </row>
    <row r="22" spans="1:38" ht="15" customHeight="1" x14ac:dyDescent="0.25">
      <c r="A22" s="29" t="s">
        <v>39</v>
      </c>
      <c r="B22" s="30"/>
      <c r="C22" s="30"/>
      <c r="D22" s="30"/>
      <c r="E22" s="30"/>
      <c r="F22" s="35"/>
      <c r="Y22" s="2"/>
      <c r="Z22" s="2"/>
      <c r="AC22" s="61" t="s">
        <v>40</v>
      </c>
      <c r="AD22" s="61">
        <v>20.059999999999999</v>
      </c>
      <c r="AE22" s="61">
        <v>20.07</v>
      </c>
      <c r="AI22" s="1"/>
      <c r="AL22" s="9"/>
    </row>
    <row r="23" spans="1:38" ht="15" customHeight="1" x14ac:dyDescent="0.3">
      <c r="A23" s="36" t="s">
        <v>41</v>
      </c>
      <c r="Y23" s="2"/>
      <c r="Z23" s="2"/>
      <c r="AC23" s="52">
        <v>1.66</v>
      </c>
      <c r="AD23" s="48">
        <v>1.82</v>
      </c>
      <c r="AE23" s="52">
        <v>1.69</v>
      </c>
      <c r="AI23" s="1"/>
      <c r="AL23" s="9"/>
    </row>
    <row r="24" spans="1:38" ht="15" customHeight="1" x14ac:dyDescent="0.3">
      <c r="A24" s="37" t="s">
        <v>42</v>
      </c>
      <c r="Y24" s="2"/>
      <c r="Z24" s="2"/>
      <c r="AC24" s="52">
        <v>1.59</v>
      </c>
      <c r="AD24" s="52">
        <v>1.54</v>
      </c>
      <c r="AE24" s="52">
        <v>1.62</v>
      </c>
      <c r="AI24" s="1"/>
      <c r="AL24" s="9"/>
    </row>
    <row r="25" spans="1:38" ht="15" customHeight="1" x14ac:dyDescent="0.25">
      <c r="A25" s="87" t="s">
        <v>43</v>
      </c>
      <c r="B25" s="87"/>
      <c r="C25" s="87"/>
      <c r="D25" s="87"/>
      <c r="E25" s="87"/>
      <c r="Y25" s="2"/>
      <c r="Z25" s="2"/>
      <c r="AC25" s="52">
        <v>1.1000000000000001</v>
      </c>
      <c r="AD25" s="52">
        <v>0.99</v>
      </c>
      <c r="AE25" s="52">
        <v>1.56</v>
      </c>
      <c r="AI25" s="1"/>
      <c r="AL25" s="9"/>
    </row>
    <row r="26" spans="1:38" ht="15" customHeight="1" x14ac:dyDescent="0.3">
      <c r="A26" s="36"/>
      <c r="Y26" s="2"/>
      <c r="Z26" s="2"/>
      <c r="AC26" s="52">
        <v>0.82</v>
      </c>
      <c r="AD26" s="52">
        <v>0.81</v>
      </c>
      <c r="AE26" s="52">
        <v>1.54</v>
      </c>
      <c r="AI26" s="1"/>
      <c r="AL26" s="9"/>
    </row>
    <row r="27" spans="1:38" ht="15.6" x14ac:dyDescent="0.3">
      <c r="A27" s="36"/>
      <c r="Y27" s="2"/>
      <c r="Z27" s="2"/>
      <c r="AC27" s="52">
        <v>0.82</v>
      </c>
      <c r="AD27" s="52">
        <v>0.88</v>
      </c>
      <c r="AE27" s="52">
        <v>1.5</v>
      </c>
      <c r="AI27" s="1"/>
      <c r="AL27" s="9"/>
    </row>
    <row r="28" spans="1:38" ht="15" x14ac:dyDescent="0.25">
      <c r="A28" s="29"/>
      <c r="D28" s="30"/>
      <c r="E28" s="30"/>
      <c r="Y28" s="2"/>
      <c r="Z28" s="2"/>
      <c r="AC28" s="52">
        <v>1.22</v>
      </c>
      <c r="AD28" s="52">
        <v>1.25</v>
      </c>
      <c r="AE28" s="52">
        <v>1.42</v>
      </c>
      <c r="AI28" s="1"/>
      <c r="AL28" s="9"/>
    </row>
    <row r="29" spans="1:38" ht="15" x14ac:dyDescent="0.25">
      <c r="A29" s="29"/>
      <c r="Y29" s="2"/>
      <c r="Z29" s="2"/>
      <c r="AC29" s="52">
        <v>1.5</v>
      </c>
      <c r="AD29" s="48">
        <v>1.52</v>
      </c>
      <c r="AE29" s="52">
        <v>1.35</v>
      </c>
      <c r="AI29" s="1"/>
      <c r="AL29" s="9"/>
    </row>
    <row r="30" spans="1:38" ht="15.6" x14ac:dyDescent="0.3">
      <c r="A30" s="36"/>
      <c r="Y30" s="2"/>
      <c r="Z30" s="2"/>
      <c r="AC30" s="52">
        <v>1.58</v>
      </c>
      <c r="AD30" s="48">
        <v>1.59</v>
      </c>
      <c r="AE30" s="52">
        <v>1.28</v>
      </c>
      <c r="AI30" s="1"/>
      <c r="AL30" s="9"/>
    </row>
    <row r="31" spans="1:38" ht="15.6" x14ac:dyDescent="0.3">
      <c r="A31" s="37"/>
      <c r="Y31" s="2"/>
      <c r="Z31" s="2"/>
      <c r="AC31" s="52">
        <v>1.4</v>
      </c>
      <c r="AD31" s="48">
        <v>1.42</v>
      </c>
      <c r="AE31" s="52">
        <v>1.22</v>
      </c>
      <c r="AI31" s="1"/>
      <c r="AL31" s="9"/>
    </row>
    <row r="32" spans="1:38" ht="15.6" x14ac:dyDescent="0.3">
      <c r="A32" s="36"/>
      <c r="B32" s="30"/>
      <c r="C32" s="30"/>
      <c r="Y32" s="2"/>
      <c r="Z32" s="2"/>
      <c r="AC32" s="52">
        <v>1.37</v>
      </c>
      <c r="AD32" s="48">
        <v>1.41</v>
      </c>
      <c r="AE32" s="52">
        <v>1.23</v>
      </c>
      <c r="AI32" s="1"/>
      <c r="AL32" s="9"/>
    </row>
    <row r="33" spans="25:38" ht="15" x14ac:dyDescent="0.25">
      <c r="Y33" s="2"/>
      <c r="Z33" s="2"/>
      <c r="AC33" s="52">
        <v>1.42</v>
      </c>
      <c r="AD33" s="48">
        <v>1.42</v>
      </c>
      <c r="AE33" s="52">
        <v>1.3</v>
      </c>
      <c r="AI33" s="1"/>
      <c r="AL33" s="9"/>
    </row>
    <row r="34" spans="25:38" ht="15" x14ac:dyDescent="0.25">
      <c r="Y34" s="2"/>
      <c r="Z34" s="2"/>
      <c r="AC34" s="52">
        <v>1.82</v>
      </c>
      <c r="AD34" s="48">
        <v>1.45</v>
      </c>
      <c r="AE34" s="52">
        <v>1.38</v>
      </c>
      <c r="AI34" s="1"/>
      <c r="AL34" s="9"/>
    </row>
    <row r="35" spans="25:38" x14ac:dyDescent="0.25">
      <c r="Y35" s="2"/>
      <c r="Z35" s="2"/>
      <c r="AI35" s="1"/>
    </row>
    <row r="36" spans="25:38" x14ac:dyDescent="0.25">
      <c r="Y36" s="2"/>
      <c r="Z36" s="2"/>
      <c r="AI36" s="1"/>
    </row>
    <row r="37" spans="25:38" x14ac:dyDescent="0.25">
      <c r="Y37" s="2"/>
      <c r="Z37" s="2"/>
      <c r="AI37" s="1"/>
    </row>
    <row r="38" spans="25:38" x14ac:dyDescent="0.25">
      <c r="Y38" s="2"/>
      <c r="Z38" s="2"/>
      <c r="AI38" s="39"/>
      <c r="AJ38" s="39"/>
      <c r="AK38" s="39"/>
    </row>
    <row r="39" spans="25:38" x14ac:dyDescent="0.25">
      <c r="Y39" s="2"/>
      <c r="Z39" s="2"/>
      <c r="AI39" s="39"/>
      <c r="AJ39" s="39"/>
      <c r="AK39" s="39"/>
    </row>
    <row r="40" spans="25:38" x14ac:dyDescent="0.25">
      <c r="Y40" s="2"/>
      <c r="Z40" s="2"/>
      <c r="AI40" s="39"/>
      <c r="AJ40" s="39"/>
      <c r="AK40" s="39"/>
    </row>
    <row r="41" spans="25:38" x14ac:dyDescent="0.25">
      <c r="Y41" s="2"/>
      <c r="Z41" s="2"/>
      <c r="AI41" s="39"/>
      <c r="AJ41" s="39"/>
      <c r="AK41" s="39"/>
    </row>
    <row r="42" spans="25:38" x14ac:dyDescent="0.25">
      <c r="Y42" s="2"/>
      <c r="Z42" s="2"/>
      <c r="AJ42" s="2"/>
    </row>
    <row r="43" spans="25:38" x14ac:dyDescent="0.25">
      <c r="Y43" s="2"/>
      <c r="Z43" s="2"/>
      <c r="AJ43" s="2"/>
    </row>
    <row r="44" spans="25:38" x14ac:dyDescent="0.25">
      <c r="Y44" s="2"/>
      <c r="Z44" s="2"/>
      <c r="AJ44" s="2"/>
    </row>
    <row r="45" spans="25:38" x14ac:dyDescent="0.25">
      <c r="Y45" s="2"/>
      <c r="Z45" s="2"/>
      <c r="AJ45" s="2"/>
    </row>
    <row r="46" spans="25:38" x14ac:dyDescent="0.25">
      <c r="Y46" s="2"/>
      <c r="Z46" s="2"/>
      <c r="AJ46" s="2"/>
    </row>
    <row r="47" spans="25:38" x14ac:dyDescent="0.25">
      <c r="Y47" s="2"/>
      <c r="Z47" s="2"/>
      <c r="AJ47" s="2"/>
    </row>
    <row r="48" spans="25:38" x14ac:dyDescent="0.25">
      <c r="Y48" s="2"/>
      <c r="Z48" s="2"/>
      <c r="AJ48" s="2"/>
    </row>
    <row r="49" spans="25:36" x14ac:dyDescent="0.25">
      <c r="Y49" s="2"/>
      <c r="Z49" s="2"/>
      <c r="AJ49" s="2"/>
    </row>
    <row r="50" spans="25:36" x14ac:dyDescent="0.25">
      <c r="Y50" s="2"/>
      <c r="Z50" s="2"/>
      <c r="AJ50" s="2"/>
    </row>
    <row r="51" spans="25:36" x14ac:dyDescent="0.25">
      <c r="Y51" s="2"/>
      <c r="Z51" s="2"/>
      <c r="AJ51" s="2"/>
    </row>
    <row r="52" spans="25:36" x14ac:dyDescent="0.25">
      <c r="Y52" s="2"/>
      <c r="Z52" s="2"/>
      <c r="AJ52" s="2"/>
    </row>
    <row r="53" spans="25:36" x14ac:dyDescent="0.25">
      <c r="Y53" s="2"/>
      <c r="Z53" s="2"/>
      <c r="AJ53" s="2"/>
    </row>
    <row r="54" spans="25:36" x14ac:dyDescent="0.25">
      <c r="Y54" s="2"/>
      <c r="Z54" s="2"/>
      <c r="AJ54" s="2"/>
    </row>
    <row r="55" spans="25:36" x14ac:dyDescent="0.25">
      <c r="Y55" s="2"/>
      <c r="Z55" s="2"/>
      <c r="AJ55" s="2"/>
    </row>
    <row r="56" spans="25:36" x14ac:dyDescent="0.25">
      <c r="Y56" s="2"/>
      <c r="Z56" s="2"/>
      <c r="AJ56" s="2"/>
    </row>
    <row r="57" spans="25:36" x14ac:dyDescent="0.25">
      <c r="Y57" s="2"/>
      <c r="Z57" s="2"/>
      <c r="AJ57" s="2"/>
    </row>
    <row r="58" spans="25:36" x14ac:dyDescent="0.25">
      <c r="Y58" s="2"/>
      <c r="Z58" s="2"/>
      <c r="AJ58" s="2"/>
    </row>
    <row r="59" spans="25:36" x14ac:dyDescent="0.25">
      <c r="Y59" s="2"/>
      <c r="Z59" s="2"/>
      <c r="AJ59" s="2"/>
    </row>
    <row r="60" spans="25:36" x14ac:dyDescent="0.25">
      <c r="Y60" s="2"/>
      <c r="Z60" s="2"/>
      <c r="AJ60" s="2"/>
    </row>
    <row r="61" spans="25:36" x14ac:dyDescent="0.25">
      <c r="Y61" s="2"/>
      <c r="Z61" s="2"/>
      <c r="AJ61" s="2"/>
    </row>
  </sheetData>
  <sheetProtection password="8531" sheet="1" objects="1" scenarios="1" formatCells="0"/>
  <mergeCells count="16">
    <mergeCell ref="A25:E25"/>
    <mergeCell ref="F8:G8"/>
    <mergeCell ref="F9:G9"/>
    <mergeCell ref="E10:E11"/>
    <mergeCell ref="F10:F11"/>
    <mergeCell ref="G10:G11"/>
    <mergeCell ref="B12:B16"/>
    <mergeCell ref="D12:D16"/>
    <mergeCell ref="E13:G13"/>
    <mergeCell ref="E15:G15"/>
    <mergeCell ref="A8:E9"/>
    <mergeCell ref="A2:A3"/>
    <mergeCell ref="B2:B7"/>
    <mergeCell ref="C2:C7"/>
    <mergeCell ref="E2:E6"/>
    <mergeCell ref="A4:A7"/>
  </mergeCells>
  <conditionalFormatting sqref="D12:D16">
    <cfRule type="expression" dxfId="21" priority="10" stopIfTrue="1">
      <formula>IF($D$12&gt;$G$12,1,0)</formula>
    </cfRule>
    <cfRule type="expression" dxfId="20" priority="11" stopIfTrue="1">
      <formula>IF($D$12&gt;$F$12,1,0)</formula>
    </cfRule>
    <cfRule type="expression" dxfId="19" priority="12" stopIfTrue="1">
      <formula>IF($D$12&gt;$E$12,1,0)</formula>
    </cfRule>
  </conditionalFormatting>
  <conditionalFormatting sqref="E2:E6">
    <cfRule type="expression" dxfId="18" priority="20" stopIfTrue="1">
      <formula>IF($D$12&gt;$G$12,1,0)</formula>
    </cfRule>
    <cfRule type="expression" dxfId="17" priority="21" stopIfTrue="1">
      <formula>IF(AND($D$12&gt;$F$12,$D$12&lt;=$G$12),1,0)</formula>
    </cfRule>
    <cfRule type="expression" dxfId="16" priority="22" stopIfTrue="1">
      <formula>IF($D$12&gt;$E$12,1,0)</formula>
    </cfRule>
  </conditionalFormatting>
  <conditionalFormatting sqref="E10:E11">
    <cfRule type="expression" dxfId="15" priority="16" stopIfTrue="1">
      <formula>IF($D$12&gt;$E$12,1,0)</formula>
    </cfRule>
  </conditionalFormatting>
  <conditionalFormatting sqref="E12:G12">
    <cfRule type="expression" dxfId="14" priority="1" stopIfTrue="1">
      <formula>IF($D$12&gt;A1,1,0)</formula>
    </cfRule>
  </conditionalFormatting>
  <conditionalFormatting sqref="E13:G13 E15:G15 A25">
    <cfRule type="expression" dxfId="13" priority="13" stopIfTrue="1">
      <formula>IF($D$12&gt;$G$12,1,0)</formula>
    </cfRule>
    <cfRule type="expression" dxfId="12" priority="14" stopIfTrue="1">
      <formula>IF($D$12&gt;$F$12,1,0)</formula>
    </cfRule>
    <cfRule type="expression" dxfId="11" priority="15" stopIfTrue="1">
      <formula>IF($D$12&gt;$E$12,1,0)</formula>
    </cfRule>
  </conditionalFormatting>
  <conditionalFormatting sqref="E14:G14">
    <cfRule type="expression" dxfId="10" priority="2" stopIfTrue="1">
      <formula>IF($D$12/4&gt;A1,1,0)</formula>
    </cfRule>
  </conditionalFormatting>
  <conditionalFormatting sqref="E16:G16">
    <cfRule type="expression" dxfId="9" priority="3" stopIfTrue="1">
      <formula>IF($D$12/12&gt;A1,1,0)</formula>
    </cfRule>
  </conditionalFormatting>
  <conditionalFormatting sqref="F2">
    <cfRule type="cellIs" dxfId="8" priority="4" stopIfTrue="1" operator="lessThanOrEqual">
      <formula>0</formula>
    </cfRule>
    <cfRule type="expression" dxfId="7" priority="5" stopIfTrue="1">
      <formula>IF($A$27&gt;=$C$28,1,0)</formula>
    </cfRule>
  </conditionalFormatting>
  <conditionalFormatting sqref="F4">
    <cfRule type="cellIs" dxfId="6" priority="6" stopIfTrue="1" operator="lessThanOrEqual">
      <formula>0</formula>
    </cfRule>
    <cfRule type="expression" dxfId="5" priority="7" stopIfTrue="1">
      <formula>IF($A$27&gt;=$C$28*3,1,0)</formula>
    </cfRule>
  </conditionalFormatting>
  <conditionalFormatting sqref="F6">
    <cfRule type="cellIs" dxfId="4" priority="8" stopIfTrue="1" operator="equal">
      <formula>0</formula>
    </cfRule>
    <cfRule type="expression" dxfId="3" priority="9" stopIfTrue="1">
      <formula>IF($A$27&gt;=$C$28*5,1,0)</formula>
    </cfRule>
  </conditionalFormatting>
  <conditionalFormatting sqref="F10:F11">
    <cfRule type="expression" dxfId="2" priority="17" stopIfTrue="1">
      <formula>IF($D$12&gt;$F$12,1,0)</formula>
    </cfRule>
  </conditionalFormatting>
  <conditionalFormatting sqref="F8:G9">
    <cfRule type="expression" dxfId="1" priority="19" stopIfTrue="1">
      <formula>IF($D$11&gt;0,1,0)</formula>
    </cfRule>
  </conditionalFormatting>
  <conditionalFormatting sqref="G10:G11">
    <cfRule type="expression" dxfId="0" priority="18" stopIfTrue="1">
      <formula>IF($D$12&gt;$G$12,1,0)</formula>
    </cfRule>
  </conditionalFormatting>
  <pageMargins left="0.74791666666666667" right="0.74791666666666667" top="0.98402777777777772" bottom="0.98402777777777772" header="0.51180555555555551" footer="0.51180555555555551"/>
  <pageSetup paperSize="8" scale="13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</vt:lpstr>
      <vt:lpstr>Calcul OLD</vt:lpstr>
      <vt:lpstr>Calcul!Zone_d_impression</vt:lpstr>
      <vt:lpstr>'Calcul OLD'!Zone_d_impression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 Gaspard</cp:lastModifiedBy>
  <dcterms:created xsi:type="dcterms:W3CDTF">2016-12-14T18:02:59Z</dcterms:created>
  <dcterms:modified xsi:type="dcterms:W3CDTF">2024-03-19T06:49:08Z</dcterms:modified>
</cp:coreProperties>
</file>